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7DC34BB2-4290-4866-B8AB-038F719F8088}" xr6:coauthVersionLast="47" xr6:coauthVersionMax="47" xr10:uidLastSave="{00000000-0000-0000-0000-000000000000}"/>
  <bookViews>
    <workbookView xWindow="28515" yWindow="2700" windowWidth="28770" windowHeight="15450" xr2:uid="{A38A355B-C717-4123-BC50-9402E9BC1643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2" l="1"/>
  <c r="K5" i="2"/>
  <c r="S5" i="2" s="1"/>
  <c r="I5" i="2"/>
  <c r="K4" i="2"/>
  <c r="S4" i="2" s="1"/>
  <c r="I4" i="2"/>
  <c r="K30" i="2"/>
  <c r="Q30" i="2" s="1"/>
  <c r="I30" i="2"/>
  <c r="K3" i="2"/>
  <c r="S3" i="2" s="1"/>
  <c r="I3" i="2"/>
  <c r="I31" i="2"/>
  <c r="K31" i="2"/>
  <c r="Q31" i="2" s="1"/>
  <c r="I6" i="2"/>
  <c r="I9" i="2" s="1"/>
  <c r="K6" i="2"/>
  <c r="D7" i="2"/>
  <c r="G7" i="2"/>
  <c r="H7" i="2"/>
  <c r="J7" i="2"/>
  <c r="L7" i="2"/>
  <c r="O7" i="2"/>
  <c r="P7" i="2"/>
  <c r="S31" i="2" l="1"/>
  <c r="R31" i="2"/>
  <c r="Q4" i="2"/>
  <c r="R4" i="2"/>
  <c r="K7" i="2"/>
  <c r="M9" i="2" s="1"/>
  <c r="R30" i="2"/>
  <c r="S30" i="2"/>
  <c r="Q3" i="2"/>
  <c r="I8" i="2"/>
  <c r="R3" i="2"/>
  <c r="Q5" i="2"/>
  <c r="R5" i="2"/>
  <c r="R6" i="2"/>
  <c r="S6" i="2"/>
  <c r="Q6" i="2"/>
  <c r="S9" i="2" l="1"/>
  <c r="P9" i="2"/>
</calcChain>
</file>

<file path=xl/sharedStrings.xml><?xml version="1.0" encoding="utf-8"?>
<sst xmlns="http://schemas.openxmlformats.org/spreadsheetml/2006/main" count="106" uniqueCount="72">
  <si>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</si>
  <si>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</si>
  <si>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</si>
  <si>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</si>
  <si>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</si>
  <si>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</si>
  <si>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</si>
  <si>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</si>
  <si>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</si>
  <si>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</si>
  <si>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</si>
  <si>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</si>
  <si>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</si>
  <si>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</si>
  <si>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</si>
  <si>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</si>
  <si>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</si>
  <si>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</si>
  <si>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</si>
  <si>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</si>
  <si>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</si>
  <si>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</si>
  <si>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</si>
  <si>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</si>
  <si>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</si>
  <si>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</si>
  <si>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</si>
  <si>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</si>
  <si>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</si>
  <si>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</si>
  <si>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Waterfront</t>
  </si>
  <si>
    <t>57-009-045-00</t>
  </si>
  <si>
    <t>820 PARK</t>
  </si>
  <si>
    <t>WD</t>
  </si>
  <si>
    <t>03-ARM'S LENGTH</t>
  </si>
  <si>
    <t>WK1WF</t>
  </si>
  <si>
    <t>4888/1</t>
  </si>
  <si>
    <t>WEST KAZO WFT</t>
  </si>
  <si>
    <t>401</t>
  </si>
  <si>
    <t>PARK-ROAD THRU</t>
  </si>
  <si>
    <t>57-150-004-00</t>
  </si>
  <si>
    <t>64 LAKEVIEW</t>
  </si>
  <si>
    <t>4857/652</t>
  </si>
  <si>
    <t>WATERFRONT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</si>
  <si>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</si>
  <si>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</si>
  <si>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</si>
  <si>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</si>
  <si>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</si>
  <si>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</si>
  <si>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</si>
  <si>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Park-Road Thru</t>
  </si>
  <si>
    <t>Backlot</t>
  </si>
  <si>
    <t>West Kzoo - Backlot property values have historically trended with the Dunegrass values.</t>
  </si>
  <si>
    <t>Dunegrass is showing an 18% increase over last year.</t>
  </si>
  <si>
    <t>The concluded FF rate would then be $3,220 x 1.18 = $3,800</t>
  </si>
  <si>
    <t>Park-Road Thru values have increased showing a lack of value difference between waterfront and Park Rd properties</t>
  </si>
  <si>
    <t>57-100-008-00</t>
  </si>
  <si>
    <t>1020 HOLLAND</t>
  </si>
  <si>
    <t>EKWFT</t>
  </si>
  <si>
    <t>4989/475</t>
  </si>
  <si>
    <t>EAST KAZO  WFT</t>
  </si>
  <si>
    <t>BACK</t>
  </si>
  <si>
    <t>57-100-001-00</t>
  </si>
  <si>
    <t>1064 HOLLAND</t>
  </si>
  <si>
    <t>4777/228</t>
  </si>
  <si>
    <t>57-300-226-00</t>
  </si>
  <si>
    <t>852 NEWNHAM</t>
  </si>
  <si>
    <t>4960/330</t>
  </si>
  <si>
    <t>Don Not Use</t>
  </si>
  <si>
    <t xml:space="preserve">East Kzoo WTF and West Kzoo Wtf are being valued together in this analysis. </t>
  </si>
  <si>
    <t xml:space="preserve">East &amp; West KZOO Wtf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</si>
</sst>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  <numFmt numFmtId="169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169" fontId="0" fillId="0" borderId="0" xfId="1" applyNumberFormat="1" applyFont="1"/>
    <xf numFmtId="169" fontId="0" fillId="4" borderId="0" xfId="1" applyNumberFormat="1" applyFont="1" applyFill="1"/>
    <xf numFmtId="164" fontId="0" fillId="4" borderId="0" xfId="0" applyNumberFormat="1" applyFill="1"/>
    <xf numFmtId="6" fontId="0" fillId="4" borderId="0" xfId="0" applyNumberFormat="1" applyFill="1"/>
    <xf numFmtId="164" fontId="0" fillId="5" borderId="0" xfId="0" applyNumberFormat="1" applyFill="1"/>
    <xf numFmtId="6" fontId="0" fillId="5" borderId="0" xfId="0" applyNumberFormat="1" applyFill="1"/>
    <xf numFmtId="169" fontId="0" fillId="5" borderId="0" xfId="1" applyNumberFormat="1" applyFont="1" applyFill="1"/>
    <xf numFmtId="164" fontId="0" fillId="6" borderId="0" xfId="0" applyNumberFormat="1" applyFill="1"/>
    <xf numFmtId="6" fontId="0" fillId="6" borderId="0" xfId="0" applyNumberFormat="1" applyFill="1"/>
    <xf numFmtId="169" fontId="0" fillId="6" borderId="0" xfId="1" applyNumberFormat="1" applyFont="1" applyFill="1"/>
    <xf numFmtId="0" fontId="0" fillId="4" borderId="0" xfId="0" applyFill="1"/>
    <xf numFmtId="166" fontId="0" fillId="4" borderId="0" xfId="0" applyNumberFormat="1" applyFill="1"/>
    <xf numFmtId="167" fontId="0" fillId="4" borderId="0" xfId="0" applyNumberFormat="1" applyFill="1"/>
    <xf numFmtId="40" fontId="0" fillId="4" borderId="0" xfId="0" applyNumberFormat="1" applyFill="1"/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4">
    <dxf>
      <fill>
        <patternFill>
          <bgColor rgb="FFFFFFFF"/>
        </patternFill>
      </fill>
    </dxf>
    <dxf>
      <fill>
        <patternFill>
          <bgColor rgb="FFA7E4CD"/>
        </patternFill>
      </fill>
    </dxf>
    <dxf>
      <fill>
        <patternFill>
          <bgColor rgb="FFA7E4CD"/>
        </patternFill>
      </fill>
    </dxf>
    <dxf>
      <fill>
        <patternFill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792F-1184-494D-B078-7FDC61AA3397}">
  <dimension ref="A1:AX31"/>
  <sheetViews>
    <sheetView tabSelected="1" workbookViewId="0">
      <selection activeCell="C12" sqref="C12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8.28515625" style="34" customWidth="1"/>
    <col min="15" max="15" width="14.28515625" style="39" bestFit="1" customWidth="1"/>
    <col min="16" max="16" width="12.4257812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5.1406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0" width="16.5703125" bestFit="1" customWidth="1"/>
  </cols>
  <sheetData>
    <row r="1" spans="1:50" x14ac:dyDescent="0.25">
      <c r="A1" s="64" t="s">
        <v>71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</row>
    <row r="2" spans="1:50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x14ac:dyDescent="0.25">
      <c r="A3" t="s">
        <v>57</v>
      </c>
      <c r="B3" t="s">
        <v>58</v>
      </c>
      <c r="C3" s="25">
        <v>45604</v>
      </c>
      <c r="D3" s="15">
        <v>1825000</v>
      </c>
      <c r="E3" t="s">
        <v>33</v>
      </c>
      <c r="F3" t="s">
        <v>34</v>
      </c>
      <c r="G3" s="15">
        <v>1825000</v>
      </c>
      <c r="H3" s="15">
        <v>669100</v>
      </c>
      <c r="I3" s="20">
        <f>H3/G3*100</f>
        <v>36.663013698630138</v>
      </c>
      <c r="J3" s="15">
        <v>1338221</v>
      </c>
      <c r="K3" s="15">
        <f>G3-909205</f>
        <v>915795</v>
      </c>
      <c r="L3" s="15">
        <v>429016</v>
      </c>
      <c r="M3" s="30">
        <v>97.4</v>
      </c>
      <c r="N3" s="34">
        <v>139.46612500000001</v>
      </c>
      <c r="O3" s="39">
        <v>0.312</v>
      </c>
      <c r="P3" s="39">
        <v>0.312</v>
      </c>
      <c r="Q3" s="15">
        <f>K3/M3</f>
        <v>9402.4127310061594</v>
      </c>
      <c r="R3" s="15">
        <f>K3/O3</f>
        <v>2935240.3846153845</v>
      </c>
      <c r="S3" s="44">
        <f>K3/O3/43560</f>
        <v>67.38384721339267</v>
      </c>
      <c r="T3" s="39">
        <v>97.4</v>
      </c>
      <c r="U3" s="5" t="s">
        <v>59</v>
      </c>
      <c r="V3" t="s">
        <v>60</v>
      </c>
      <c r="X3" t="s">
        <v>61</v>
      </c>
      <c r="Y3">
        <v>0</v>
      </c>
      <c r="Z3">
        <v>0</v>
      </c>
      <c r="AA3" s="6">
        <v>45244</v>
      </c>
      <c r="AC3" s="7" t="s">
        <v>38</v>
      </c>
      <c r="AD3" t="s">
        <v>43</v>
      </c>
      <c r="AE3" t="s">
        <v>62</v>
      </c>
    </row>
    <row r="4" spans="1:50" x14ac:dyDescent="0.25">
      <c r="A4" t="s">
        <v>40</v>
      </c>
      <c r="B4" t="s">
        <v>41</v>
      </c>
      <c r="C4" s="25">
        <v>45044</v>
      </c>
      <c r="D4" s="15">
        <v>1500000</v>
      </c>
      <c r="E4" t="s">
        <v>33</v>
      </c>
      <c r="F4" t="s">
        <v>34</v>
      </c>
      <c r="G4" s="15">
        <v>1500000</v>
      </c>
      <c r="H4" s="15">
        <v>664800</v>
      </c>
      <c r="I4" s="20">
        <f>H4/G4*100</f>
        <v>44.32</v>
      </c>
      <c r="J4" s="15">
        <v>1329664</v>
      </c>
      <c r="K4" s="15">
        <f>G4-542304</f>
        <v>957696</v>
      </c>
      <c r="L4" s="15">
        <v>787360</v>
      </c>
      <c r="M4" s="30">
        <v>103.6</v>
      </c>
      <c r="N4" s="34">
        <v>101.400002</v>
      </c>
      <c r="O4" s="39">
        <v>0.24099999999999999</v>
      </c>
      <c r="P4" s="39">
        <v>0.24099999999999999</v>
      </c>
      <c r="Q4" s="15">
        <f>K4/M4</f>
        <v>9244.1698841698853</v>
      </c>
      <c r="R4" s="15">
        <f>K4/O4</f>
        <v>3973842.3236514525</v>
      </c>
      <c r="S4" s="44">
        <f>K4/O4/43560</f>
        <v>91.22686693414721</v>
      </c>
      <c r="T4" s="39">
        <v>103.6</v>
      </c>
      <c r="U4" s="5" t="s">
        <v>35</v>
      </c>
      <c r="V4" t="s">
        <v>42</v>
      </c>
      <c r="X4" t="s">
        <v>37</v>
      </c>
      <c r="Y4">
        <v>1</v>
      </c>
      <c r="Z4">
        <v>0</v>
      </c>
      <c r="AA4" s="6">
        <v>45245</v>
      </c>
      <c r="AC4" s="7" t="s">
        <v>38</v>
      </c>
      <c r="AD4" t="s">
        <v>43</v>
      </c>
    </row>
    <row r="5" spans="1:50" x14ac:dyDescent="0.25">
      <c r="A5" t="s">
        <v>66</v>
      </c>
      <c r="B5" t="s">
        <v>67</v>
      </c>
      <c r="C5" s="25">
        <v>45495</v>
      </c>
      <c r="D5" s="15">
        <v>2560000</v>
      </c>
      <c r="E5" t="s">
        <v>33</v>
      </c>
      <c r="F5" t="s">
        <v>34</v>
      </c>
      <c r="G5" s="15">
        <v>2560000</v>
      </c>
      <c r="H5" s="15">
        <v>1274800</v>
      </c>
      <c r="I5" s="20">
        <f>H5/G5*100</f>
        <v>49.796875</v>
      </c>
      <c r="J5" s="15">
        <v>2549523</v>
      </c>
      <c r="K5" s="15">
        <f>G5-1701723</f>
        <v>858277</v>
      </c>
      <c r="L5" s="15">
        <v>847800</v>
      </c>
      <c r="M5" s="30">
        <v>108</v>
      </c>
      <c r="N5" s="34">
        <v>68.5</v>
      </c>
      <c r="O5" s="39">
        <v>0.17</v>
      </c>
      <c r="P5" s="39">
        <v>0.17</v>
      </c>
      <c r="Q5" s="15">
        <f>K5/M5</f>
        <v>7947.0092592592591</v>
      </c>
      <c r="R5" s="15">
        <f>K5/O5</f>
        <v>5048688.2352941176</v>
      </c>
      <c r="S5" s="44">
        <f>K5/O5/43560</f>
        <v>115.90193377626532</v>
      </c>
      <c r="T5" s="39">
        <v>108</v>
      </c>
      <c r="U5" s="5" t="s">
        <v>59</v>
      </c>
      <c r="V5" t="s">
        <v>68</v>
      </c>
      <c r="X5" t="s">
        <v>61</v>
      </c>
      <c r="Y5">
        <v>0</v>
      </c>
      <c r="Z5">
        <v>1</v>
      </c>
      <c r="AA5" s="6">
        <v>45245</v>
      </c>
      <c r="AC5" s="7" t="s">
        <v>38</v>
      </c>
      <c r="AD5" t="s">
        <v>43</v>
      </c>
      <c r="AE5" t="s">
        <v>43</v>
      </c>
    </row>
    <row r="6" spans="1:50" ht="15.75" thickBot="1" x14ac:dyDescent="0.3">
      <c r="A6" t="s">
        <v>40</v>
      </c>
      <c r="B6" t="s">
        <v>41</v>
      </c>
      <c r="C6" s="25">
        <v>45044</v>
      </c>
      <c r="D6" s="15">
        <v>1500000</v>
      </c>
      <c r="E6" t="s">
        <v>33</v>
      </c>
      <c r="F6" t="s">
        <v>34</v>
      </c>
      <c r="G6" s="15">
        <v>1500000</v>
      </c>
      <c r="H6" s="15">
        <v>682200</v>
      </c>
      <c r="I6" s="20">
        <f>H6/G6*100</f>
        <v>45.48</v>
      </c>
      <c r="J6" s="15">
        <v>1364370</v>
      </c>
      <c r="K6" s="15">
        <f>G6-542304</f>
        <v>957696</v>
      </c>
      <c r="L6" s="15">
        <v>822066</v>
      </c>
      <c r="M6" s="30">
        <v>103.6</v>
      </c>
      <c r="N6" s="34">
        <v>101.400002</v>
      </c>
      <c r="O6" s="39">
        <v>0.24099999999999999</v>
      </c>
      <c r="P6" s="39">
        <v>0.24099999999999999</v>
      </c>
      <c r="Q6" s="15">
        <f>K6/M6</f>
        <v>9244.1698841698853</v>
      </c>
      <c r="R6" s="15">
        <f>K6/O6</f>
        <v>3973842.3236514525</v>
      </c>
      <c r="S6" s="44">
        <f>K6/O6/43560</f>
        <v>91.22686693414721</v>
      </c>
      <c r="T6" s="39">
        <v>103.6</v>
      </c>
      <c r="U6" s="5" t="s">
        <v>35</v>
      </c>
      <c r="V6" t="s">
        <v>42</v>
      </c>
      <c r="X6" t="s">
        <v>37</v>
      </c>
      <c r="Y6">
        <v>1</v>
      </c>
      <c r="Z6">
        <v>0</v>
      </c>
      <c r="AA6" s="6">
        <v>45245</v>
      </c>
      <c r="AC6" s="7" t="s">
        <v>38</v>
      </c>
      <c r="AD6" t="s">
        <v>43</v>
      </c>
    </row>
    <row r="7" spans="1:50" ht="15.75" thickTop="1" x14ac:dyDescent="0.25">
      <c r="A7" s="8"/>
      <c r="B7" s="8"/>
      <c r="C7" s="26" t="s">
        <v>44</v>
      </c>
      <c r="D7" s="16">
        <f>+SUM(D6:D6)</f>
        <v>1500000</v>
      </c>
      <c r="E7" s="8"/>
      <c r="F7" s="8"/>
      <c r="G7" s="16">
        <f>+SUM(G6:G6)</f>
        <v>1500000</v>
      </c>
      <c r="H7" s="16">
        <f>+SUM(H6:H6)</f>
        <v>682200</v>
      </c>
      <c r="I7" s="21"/>
      <c r="J7" s="16">
        <f>+SUM(J6:J6)</f>
        <v>1364370</v>
      </c>
      <c r="K7" s="16">
        <f>+SUM(K3:K6)</f>
        <v>3689464</v>
      </c>
      <c r="L7" s="16">
        <f>+SUM(L6:L6)</f>
        <v>822066</v>
      </c>
      <c r="M7" s="31">
        <f>+SUM(M3:M6)</f>
        <v>412.6</v>
      </c>
      <c r="N7" s="35"/>
      <c r="O7" s="40">
        <f>+SUM(O6:O6)</f>
        <v>0.24099999999999999</v>
      </c>
      <c r="P7" s="40">
        <f>+SUM(P6:P6)</f>
        <v>0.24099999999999999</v>
      </c>
      <c r="Q7" s="16"/>
      <c r="R7" s="16"/>
      <c r="S7" s="45"/>
      <c r="T7" s="40"/>
      <c r="U7" s="9"/>
      <c r="V7" s="8"/>
      <c r="W7" s="8"/>
      <c r="X7" s="8"/>
      <c r="Y7" s="8"/>
      <c r="Z7" s="8"/>
      <c r="AA7" s="8"/>
      <c r="AB7" s="8"/>
      <c r="AC7" s="8"/>
      <c r="AD7" s="8"/>
    </row>
    <row r="8" spans="1:50" x14ac:dyDescent="0.25">
      <c r="A8" s="10"/>
      <c r="B8" s="10"/>
      <c r="C8" s="27"/>
      <c r="D8" s="17"/>
      <c r="E8" s="10"/>
      <c r="F8" s="10"/>
      <c r="G8" s="17"/>
      <c r="H8" s="17" t="s">
        <v>45</v>
      </c>
      <c r="I8" s="22">
        <f>H7/G7*100</f>
        <v>45.48</v>
      </c>
      <c r="J8" s="17"/>
      <c r="K8" s="17"/>
      <c r="L8" s="17" t="s">
        <v>46</v>
      </c>
      <c r="M8" s="32"/>
      <c r="N8" s="36"/>
      <c r="O8" s="41" t="s">
        <v>46</v>
      </c>
      <c r="P8" s="41"/>
      <c r="Q8" s="17"/>
      <c r="R8" s="17" t="s">
        <v>46</v>
      </c>
      <c r="S8" s="46"/>
      <c r="T8" s="41"/>
      <c r="U8" s="11"/>
      <c r="V8" s="10"/>
      <c r="W8" s="10"/>
      <c r="X8" s="10"/>
      <c r="Y8" s="10"/>
      <c r="Z8" s="10"/>
      <c r="AA8" s="10"/>
      <c r="AB8" s="10"/>
      <c r="AC8" s="10"/>
      <c r="AD8" s="10"/>
    </row>
    <row r="9" spans="1:50" x14ac:dyDescent="0.25">
      <c r="A9" s="12"/>
      <c r="B9" s="12"/>
      <c r="C9" s="28"/>
      <c r="D9" s="18"/>
      <c r="E9" s="12"/>
      <c r="F9" s="12"/>
      <c r="G9" s="18"/>
      <c r="H9" s="18" t="s">
        <v>47</v>
      </c>
      <c r="I9" s="23" t="e">
        <f>STDEV(I6:I6)</f>
        <v>#DIV/0!</v>
      </c>
      <c r="J9" s="18"/>
      <c r="K9" s="18"/>
      <c r="L9" s="18" t="s">
        <v>48</v>
      </c>
      <c r="M9" s="48">
        <f>K7/M7</f>
        <v>8941.9873969946675</v>
      </c>
      <c r="N9" s="37"/>
      <c r="O9" s="42" t="s">
        <v>49</v>
      </c>
      <c r="P9" s="42">
        <f>K7/O7</f>
        <v>15308979.253112033</v>
      </c>
      <c r="Q9" s="18"/>
      <c r="R9" s="18" t="s">
        <v>50</v>
      </c>
      <c r="S9" s="47">
        <f>K7/O7/43560</f>
        <v>351.44580470872438</v>
      </c>
      <c r="T9" s="42"/>
      <c r="U9" s="13"/>
      <c r="V9" s="12"/>
      <c r="W9" s="12"/>
      <c r="X9" s="12"/>
      <c r="Y9" s="12"/>
      <c r="Z9" s="12"/>
      <c r="AA9" s="12"/>
      <c r="AB9" s="12"/>
      <c r="AC9" s="12"/>
      <c r="AD9" s="12"/>
    </row>
    <row r="12" spans="1:50" x14ac:dyDescent="0.25">
      <c r="M12" s="50">
        <v>8900</v>
      </c>
    </row>
    <row r="14" spans="1:50" x14ac:dyDescent="0.25">
      <c r="J14" s="52" t="s">
        <v>70</v>
      </c>
      <c r="K14" s="52"/>
      <c r="L14" s="52"/>
      <c r="M14" s="60"/>
      <c r="N14" s="61"/>
      <c r="O14" s="62"/>
    </row>
    <row r="16" spans="1:50" x14ac:dyDescent="0.25">
      <c r="J16" s="51" t="s">
        <v>30</v>
      </c>
      <c r="K16" s="52"/>
      <c r="L16" s="52">
        <v>7600</v>
      </c>
      <c r="M16" s="52"/>
      <c r="N16" s="50">
        <v>8900</v>
      </c>
      <c r="O16" s="34"/>
      <c r="Q16" s="39"/>
    </row>
    <row r="17" spans="1:44" x14ac:dyDescent="0.25">
      <c r="J17" s="20"/>
      <c r="M17" s="15"/>
      <c r="N17" s="30"/>
      <c r="O17" s="34"/>
      <c r="Q17" s="39"/>
    </row>
    <row r="18" spans="1:44" x14ac:dyDescent="0.25">
      <c r="J18" s="53" t="s">
        <v>51</v>
      </c>
      <c r="K18" s="54"/>
      <c r="L18" s="54">
        <v>6230</v>
      </c>
      <c r="M18" s="54"/>
      <c r="N18" s="55">
        <v>8900</v>
      </c>
      <c r="O18" s="34"/>
      <c r="Q18" s="39"/>
    </row>
    <row r="19" spans="1:44" x14ac:dyDescent="0.25">
      <c r="J19" s="20"/>
      <c r="M19" s="15"/>
      <c r="N19" s="49"/>
      <c r="O19" s="34"/>
      <c r="Q19" s="39"/>
    </row>
    <row r="20" spans="1:44" x14ac:dyDescent="0.25">
      <c r="J20" s="56" t="s">
        <v>52</v>
      </c>
      <c r="K20" s="57"/>
      <c r="L20" s="57">
        <v>3220</v>
      </c>
      <c r="M20" s="57"/>
      <c r="N20" s="58">
        <v>3800</v>
      </c>
      <c r="O20" s="34"/>
      <c r="Q20" s="39"/>
    </row>
    <row r="21" spans="1:44" x14ac:dyDescent="0.25">
      <c r="J21" s="20"/>
      <c r="M21" s="15"/>
      <c r="N21" s="30"/>
      <c r="O21" s="34"/>
      <c r="Q21" s="39"/>
    </row>
    <row r="22" spans="1:44" x14ac:dyDescent="0.25">
      <c r="J22" s="20"/>
      <c r="M22" s="15"/>
      <c r="N22" s="30"/>
      <c r="O22" s="34"/>
      <c r="Q22" s="39"/>
    </row>
    <row r="23" spans="1:44" x14ac:dyDescent="0.25">
      <c r="J23" s="59" t="s">
        <v>53</v>
      </c>
      <c r="K23" s="59"/>
      <c r="L23" s="59"/>
      <c r="M23" s="59"/>
      <c r="N23" s="59"/>
      <c r="O23" s="59"/>
      <c r="P23" s="59"/>
      <c r="Q23" s="39"/>
    </row>
    <row r="24" spans="1:44" x14ac:dyDescent="0.25">
      <c r="J24" s="59" t="s">
        <v>54</v>
      </c>
      <c r="K24" s="59"/>
      <c r="L24" s="59"/>
      <c r="M24" s="59"/>
      <c r="N24" s="59"/>
      <c r="O24" s="59"/>
      <c r="P24" s="59"/>
      <c r="Q24" s="39"/>
    </row>
    <row r="25" spans="1:44" x14ac:dyDescent="0.25">
      <c r="J25" s="59" t="s">
        <v>55</v>
      </c>
      <c r="K25" s="59"/>
      <c r="L25" s="59"/>
      <c r="M25" s="59"/>
      <c r="N25" s="59"/>
      <c r="O25"/>
      <c r="P25"/>
      <c r="Q25" s="39"/>
    </row>
    <row r="26" spans="1:44" x14ac:dyDescent="0.25">
      <c r="J26"/>
      <c r="K26"/>
      <c r="L26"/>
      <c r="M26"/>
      <c r="N26"/>
      <c r="O26"/>
      <c r="P26"/>
      <c r="Q26" s="39"/>
    </row>
    <row r="27" spans="1:44" x14ac:dyDescent="0.25">
      <c r="J27" s="51" t="s">
        <v>56</v>
      </c>
      <c r="K27" s="52"/>
      <c r="L27" s="52"/>
      <c r="M27" s="52"/>
      <c r="N27" s="60"/>
      <c r="O27" s="61"/>
      <c r="P27" s="62"/>
      <c r="Q27" s="62"/>
      <c r="R27" s="52"/>
    </row>
    <row r="29" spans="1:44" x14ac:dyDescent="0.25">
      <c r="A29" s="63" t="s">
        <v>69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</row>
    <row r="30" spans="1:44" x14ac:dyDescent="0.25">
      <c r="A30" t="s">
        <v>63</v>
      </c>
      <c r="B30" t="s">
        <v>64</v>
      </c>
      <c r="C30" s="25">
        <v>44742</v>
      </c>
      <c r="D30" s="15">
        <v>1080000</v>
      </c>
      <c r="E30" t="s">
        <v>33</v>
      </c>
      <c r="F30" t="s">
        <v>34</v>
      </c>
      <c r="G30" s="15">
        <v>1080000</v>
      </c>
      <c r="H30" s="15">
        <v>523400</v>
      </c>
      <c r="I30" s="20">
        <f>H30/G30*100</f>
        <v>48.462962962962962</v>
      </c>
      <c r="J30" s="15">
        <v>1046771</v>
      </c>
      <c r="K30" s="15">
        <f>G30-551354</f>
        <v>528646</v>
      </c>
      <c r="L30" s="15">
        <v>495417</v>
      </c>
      <c r="M30" s="30">
        <v>120.96</v>
      </c>
      <c r="N30" s="34">
        <v>162.19044500000001</v>
      </c>
      <c r="O30" s="39">
        <v>0.45</v>
      </c>
      <c r="P30" s="39">
        <v>0.45</v>
      </c>
      <c r="Q30" s="15">
        <f>K30/M30</f>
        <v>4370.4199735449738</v>
      </c>
      <c r="R30" s="15">
        <f>K30/O30</f>
        <v>1174768.8888888888</v>
      </c>
      <c r="S30" s="44">
        <f>K30/O30/43560</f>
        <v>26.968982756861543</v>
      </c>
      <c r="T30" s="39">
        <v>120.96</v>
      </c>
      <c r="U30" s="5" t="s">
        <v>59</v>
      </c>
      <c r="V30" t="s">
        <v>65</v>
      </c>
      <c r="X30" t="s">
        <v>61</v>
      </c>
      <c r="Y30">
        <v>0</v>
      </c>
      <c r="Z30">
        <v>0</v>
      </c>
      <c r="AA30" s="6">
        <v>45244</v>
      </c>
      <c r="AC30" s="7" t="s">
        <v>38</v>
      </c>
      <c r="AD30" t="s">
        <v>43</v>
      </c>
      <c r="AE30" t="s">
        <v>62</v>
      </c>
      <c r="AP30" s="2"/>
      <c r="AR30" s="2"/>
    </row>
    <row r="31" spans="1:44" x14ac:dyDescent="0.25">
      <c r="A31" t="s">
        <v>31</v>
      </c>
      <c r="B31" t="s">
        <v>32</v>
      </c>
      <c r="C31" s="25">
        <v>45184</v>
      </c>
      <c r="D31" s="15">
        <v>950000</v>
      </c>
      <c r="E31" t="s">
        <v>33</v>
      </c>
      <c r="F31" t="s">
        <v>34</v>
      </c>
      <c r="G31" s="15">
        <v>950000</v>
      </c>
      <c r="H31" s="15">
        <v>398700</v>
      </c>
      <c r="I31" s="20">
        <f>H31/G31*100</f>
        <v>41.968421052631577</v>
      </c>
      <c r="J31" s="15">
        <v>797304</v>
      </c>
      <c r="K31" s="15">
        <f>G31-400554</f>
        <v>549446</v>
      </c>
      <c r="L31" s="15">
        <v>396750</v>
      </c>
      <c r="M31" s="30">
        <v>50</v>
      </c>
      <c r="N31" s="34">
        <v>322.5</v>
      </c>
      <c r="O31" s="39">
        <v>0.39100000000000001</v>
      </c>
      <c r="P31" s="39">
        <v>0.39100000000000001</v>
      </c>
      <c r="Q31" s="15">
        <f>K31/M31</f>
        <v>10988.92</v>
      </c>
      <c r="R31" s="15">
        <f>K31/O31</f>
        <v>1405232.7365728901</v>
      </c>
      <c r="S31" s="44">
        <f>K31/O31/43560</f>
        <v>32.259704696347342</v>
      </c>
      <c r="T31" s="39">
        <v>50</v>
      </c>
      <c r="U31" s="5" t="s">
        <v>35</v>
      </c>
      <c r="V31" t="s">
        <v>36</v>
      </c>
      <c r="X31" t="s">
        <v>37</v>
      </c>
      <c r="Y31">
        <v>0</v>
      </c>
      <c r="Z31">
        <v>0</v>
      </c>
      <c r="AA31" s="6">
        <v>45239</v>
      </c>
      <c r="AC31" s="7" t="s">
        <v>38</v>
      </c>
      <c r="AD31" t="s">
        <v>39</v>
      </c>
      <c r="AO31" s="2"/>
      <c r="AQ31" s="2"/>
    </row>
  </sheetData>
  <mergeCells count="2">
    <mergeCell ref="A29:AE29"/>
    <mergeCell ref="A1:AD1"/>
  </mergeCells>
  <conditionalFormatting sqref="A4:AD4 A6:AD6 A30:AD31">
    <cfRule type="expression" dxfId="3" priority="6" stopIfTrue="1">
      <formula>MOD(ROW(),4)&lt;2</formula>
    </cfRule>
  </conditionalFormatting>
  <conditionalFormatting sqref="A30:AD31 A4:AD4 A6:AD6">
    <cfRule type="expression" dxfId="2" priority="5" stopIfTrue="1">
      <formula>MOD(ROW(),4)&gt;1</formula>
    </cfRule>
  </conditionalFormatting>
  <conditionalFormatting sqref="A3:AE3 A5:AE5 A30:AE31">
    <cfRule type="expression" dxfId="1" priority="3" stopIfTrue="1">
      <formula>MOD(ROW(),4)&gt;1</formula>
    </cfRule>
    <cfRule type="expression" dxfId="0" priority="4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99E3-769F-4ECC-B028-649765857A4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2025-01-14T15:59:16Z</dcterms:created>
  <dcterms:modified xsi:type="dcterms:W3CDTF">2025-01-20T16:27:29Z</dcterms:modified>
</cp:coreProperties>
</file>