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13_ncr:1_{F3CC0595-C3B8-4B15-A759-62CE5C904DE6}" xr6:coauthVersionLast="47" xr6:coauthVersionMax="47" xr10:uidLastSave="{00000000-0000-0000-0000-000000000000}"/>
  <bookViews>
    <workbookView xWindow="28680" yWindow="-120" windowWidth="29040" windowHeight="15720" xr2:uid="{AA9E3BD5-F913-445F-977E-DDBC463A91D3}"/>
  </bookViews>
  <sheets>
    <sheet name="Land Analysi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" i="2" l="1"/>
  <c r="R13" i="2" s="1"/>
  <c r="I13" i="2"/>
  <c r="K3" i="2"/>
  <c r="Q3" i="2" s="1"/>
  <c r="I3" i="2"/>
  <c r="I6" i="2"/>
  <c r="D4" i="2"/>
  <c r="G4" i="2"/>
  <c r="H4" i="2"/>
  <c r="J4" i="2"/>
  <c r="L4" i="2"/>
  <c r="M4" i="2"/>
  <c r="O4" i="2"/>
  <c r="P4" i="2"/>
  <c r="S13" i="2" l="1"/>
  <c r="Q13" i="2"/>
  <c r="I5" i="2"/>
  <c r="R3" i="2"/>
  <c r="K4" i="2"/>
  <c r="P6" i="2" s="1"/>
  <c r="S3" i="2"/>
  <c r="M6" i="2" l="1"/>
  <c r="S6" i="2"/>
</calcChain>
</file>

<file path=xl/sharedStrings.xml><?xml version="1.0" encoding="utf-8"?>
<sst xmlns="http://schemas.openxmlformats.org/spreadsheetml/2006/main" count="61" uniqueCount="55">
  <si>
    <t>Parcel Number</t>
  </si>
  <si>
    <t>Street Address</t>
  </si>
  <si>
    <t>Sale Date</t>
  </si>
  <si>
    <t>Sale Price</t>
  </si>
  <si>
    <t>Instr.</t>
  </si>
  <si>
    <t>Terms of Sale</t>
  </si>
  <si>
    <t>Inf. Adj. Sale $</t>
  </si>
  <si>
    <t>Cur. Asmnt.</t>
  </si>
  <si>
    <t>Asd/Adj. Sale</t>
  </si>
  <si>
    <t>Cur. Appraisal</t>
  </si>
  <si>
    <t>Land Residual</t>
  </si>
  <si>
    <t>Est. Land Value</t>
  </si>
  <si>
    <t>Effec. Front</t>
  </si>
  <si>
    <t>Depth</t>
  </si>
  <si>
    <t>Net Acres</t>
  </si>
  <si>
    <t>Total Acres</t>
  </si>
  <si>
    <t>Dollars/FF</t>
  </si>
  <si>
    <t>Dollars/Acre</t>
  </si>
  <si>
    <t>Dollars/SqFt</t>
  </si>
  <si>
    <t>Actual Front</t>
  </si>
  <si>
    <t>ECF Area</t>
  </si>
  <si>
    <t>Liber/Page</t>
  </si>
  <si>
    <t>Other Parcels in Sale</t>
  </si>
  <si>
    <t>Land Table</t>
  </si>
  <si>
    <t>Gravel</t>
  </si>
  <si>
    <t>Paved</t>
  </si>
  <si>
    <t>Inspected Date</t>
  </si>
  <si>
    <t>Use Code</t>
  </si>
  <si>
    <t>Class</t>
  </si>
  <si>
    <t>Rate Group 1</t>
  </si>
  <si>
    <t>57-075-008-00</t>
  </si>
  <si>
    <t>360 WATER</t>
  </si>
  <si>
    <t>WD</t>
  </si>
  <si>
    <t>03-ARM'S LENGTH</t>
  </si>
  <si>
    <t>COMM</t>
  </si>
  <si>
    <t>4770/84</t>
  </si>
  <si>
    <t>COM WATERFRONT</t>
  </si>
  <si>
    <t>207</t>
  </si>
  <si>
    <t>57-300-029-00</t>
  </si>
  <si>
    <t>650 WATER</t>
  </si>
  <si>
    <t>CD</t>
  </si>
  <si>
    <t>19-MULTI PARCEL ARM'S LENGTH</t>
  </si>
  <si>
    <t>4872/157</t>
  </si>
  <si>
    <t>57-300-030-00</t>
  </si>
  <si>
    <t>201</t>
  </si>
  <si>
    <t>Totals:</t>
  </si>
  <si>
    <t>Sale. Ratio =&gt;</t>
  </si>
  <si>
    <t>Average</t>
  </si>
  <si>
    <t>Std. Dev. =&gt;</t>
  </si>
  <si>
    <t>per FF=&gt;</t>
  </si>
  <si>
    <t>per Net Acre=&gt;</t>
  </si>
  <si>
    <t>per SqFt=&gt;</t>
  </si>
  <si>
    <t>Concluded pre/FF Rate $5,430</t>
  </si>
  <si>
    <t>Do Not Use</t>
  </si>
  <si>
    <t>Commercial Waterfront (COMWT) Land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</si>
</sst>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&quot;$&quot;#,##0_);[Red]\(&quot;$&quot;#,##0.00\)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14" fontId="0" fillId="0" borderId="0" xfId="0" applyNumberFormat="1"/>
    <xf numFmtId="0" fontId="0" fillId="0" borderId="0" xfId="0" quotePrefix="1"/>
    <xf numFmtId="0" fontId="3" fillId="3" borderId="1" xfId="0" applyFont="1" applyFill="1" applyBorder="1"/>
    <xf numFmtId="0" fontId="3" fillId="3" borderId="1" xfId="0" applyFont="1" applyFill="1" applyBorder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right"/>
    </xf>
    <xf numFmtId="6" fontId="2" fillId="2" borderId="0" xfId="0" applyNumberFormat="1" applyFont="1" applyFill="1" applyAlignment="1">
      <alignment horizontal="center"/>
    </xf>
    <xf numFmtId="6" fontId="0" fillId="0" borderId="0" xfId="0" applyNumberFormat="1"/>
    <xf numFmtId="6" fontId="3" fillId="3" borderId="1" xfId="0" applyNumberFormat="1" applyFont="1" applyFill="1" applyBorder="1"/>
    <xf numFmtId="6" fontId="3" fillId="3" borderId="0" xfId="0" applyNumberFormat="1" applyFont="1" applyFill="1"/>
    <xf numFmtId="6" fontId="3" fillId="3" borderId="2" xfId="0" applyNumberFormat="1" applyFont="1" applyFill="1" applyBorder="1"/>
    <xf numFmtId="164" fontId="2" fillId="2" borderId="0" xfId="0" applyNumberFormat="1" applyFont="1" applyFill="1" applyAlignment="1">
      <alignment horizontal="center"/>
    </xf>
    <xf numFmtId="164" fontId="0" fillId="0" borderId="0" xfId="0" applyNumberFormat="1"/>
    <xf numFmtId="164" fontId="3" fillId="3" borderId="1" xfId="0" applyNumberFormat="1" applyFont="1" applyFill="1" applyBorder="1"/>
    <xf numFmtId="164" fontId="3" fillId="3" borderId="0" xfId="0" applyNumberFormat="1" applyFont="1" applyFill="1"/>
    <xf numFmtId="164" fontId="3" fillId="3" borderId="2" xfId="0" applyNumberFormat="1" applyFont="1" applyFill="1" applyBorder="1"/>
    <xf numFmtId="165" fontId="2" fillId="2" borderId="0" xfId="0" applyNumberFormat="1" applyFont="1" applyFill="1" applyAlignment="1">
      <alignment horizontal="center"/>
    </xf>
    <xf numFmtId="165" fontId="0" fillId="0" borderId="0" xfId="0" applyNumberFormat="1"/>
    <xf numFmtId="165" fontId="3" fillId="3" borderId="1" xfId="0" applyNumberFormat="1" applyFont="1" applyFill="1" applyBorder="1"/>
    <xf numFmtId="165" fontId="3" fillId="3" borderId="0" xfId="0" applyNumberFormat="1" applyFont="1" applyFill="1"/>
    <xf numFmtId="165" fontId="3" fillId="3" borderId="2" xfId="0" applyNumberFormat="1" applyFont="1" applyFill="1" applyBorder="1"/>
    <xf numFmtId="166" fontId="2" fillId="2" borderId="0" xfId="0" applyNumberFormat="1" applyFont="1" applyFill="1" applyAlignment="1">
      <alignment horizontal="center"/>
    </xf>
    <xf numFmtId="166" fontId="0" fillId="0" borderId="0" xfId="0" applyNumberFormat="1"/>
    <xf numFmtId="166" fontId="3" fillId="3" borderId="1" xfId="0" applyNumberFormat="1" applyFont="1" applyFill="1" applyBorder="1"/>
    <xf numFmtId="166" fontId="3" fillId="3" borderId="0" xfId="0" applyNumberFormat="1" applyFont="1" applyFill="1"/>
    <xf numFmtId="167" fontId="2" fillId="2" borderId="0" xfId="0" applyNumberFormat="1" applyFont="1" applyFill="1" applyAlignment="1">
      <alignment horizontal="center"/>
    </xf>
    <xf numFmtId="167" fontId="0" fillId="0" borderId="0" xfId="0" applyNumberFormat="1"/>
    <xf numFmtId="167" fontId="3" fillId="3" borderId="1" xfId="0" applyNumberFormat="1" applyFont="1" applyFill="1" applyBorder="1"/>
    <xf numFmtId="167" fontId="3" fillId="3" borderId="0" xfId="0" applyNumberFormat="1" applyFont="1" applyFill="1"/>
    <xf numFmtId="167" fontId="3" fillId="3" borderId="2" xfId="0" applyNumberFormat="1" applyFont="1" applyFill="1" applyBorder="1"/>
    <xf numFmtId="40" fontId="2" fillId="2" borderId="0" xfId="0" applyNumberFormat="1" applyFont="1" applyFill="1" applyAlignment="1">
      <alignment horizontal="center"/>
    </xf>
    <xf numFmtId="40" fontId="0" fillId="0" borderId="0" xfId="0" applyNumberFormat="1"/>
    <xf numFmtId="40" fontId="3" fillId="3" borderId="1" xfId="0" applyNumberFormat="1" applyFont="1" applyFill="1" applyBorder="1"/>
    <xf numFmtId="40" fontId="3" fillId="3" borderId="0" xfId="0" applyNumberFormat="1" applyFont="1" applyFill="1"/>
    <xf numFmtId="40" fontId="3" fillId="3" borderId="2" xfId="0" applyNumberFormat="1" applyFont="1" applyFill="1" applyBorder="1"/>
    <xf numFmtId="8" fontId="2" fillId="2" borderId="0" xfId="0" applyNumberFormat="1" applyFont="1" applyFill="1" applyAlignment="1">
      <alignment horizontal="center"/>
    </xf>
    <xf numFmtId="8" fontId="0" fillId="0" borderId="0" xfId="0" applyNumberFormat="1"/>
    <xf numFmtId="8" fontId="3" fillId="3" borderId="1" xfId="0" applyNumberFormat="1" applyFont="1" applyFill="1" applyBorder="1"/>
    <xf numFmtId="8" fontId="3" fillId="3" borderId="0" xfId="0" applyNumberFormat="1" applyFont="1" applyFill="1"/>
    <xf numFmtId="8" fontId="3" fillId="3" borderId="2" xfId="0" applyNumberFormat="1" applyFont="1" applyFill="1" applyBorder="1"/>
    <xf numFmtId="168" fontId="3" fillId="5" borderId="2" xfId="0" applyNumberFormat="1" applyFont="1" applyFill="1" applyBorder="1"/>
    <xf numFmtId="0" fontId="1" fillId="4" borderId="0" xfId="0" applyFont="1" applyFill="1" applyAlignment="1">
      <alignment horizontal="center"/>
    </xf>
    <xf numFmtId="6" fontId="0" fillId="5" borderId="0" xfId="0" applyNumberFormat="1" applyFill="1" applyAlignment="1">
      <alignment horizontal="center"/>
    </xf>
    <xf numFmtId="0" fontId="0" fillId="6" borderId="0" xfId="0" applyFill="1" applyAlignment="1">
      <alignment horizontal="center"/>
    </xf>
  </cellXfs>
  <cellStyles count="1">
    <cellStyle name="Normal" xfId="0" builtinId="0"/>
  </cellStyles>
  <dxfs count="4">
    <dxf>
      <fill>
        <patternFill>
          <bgColor rgb="FFFFFFFF"/>
        </patternFill>
      </fill>
    </dxf>
    <dxf>
      <fill>
        <patternFill>
          <bgColor rgb="FFA7E4CD"/>
        </patternFill>
      </fill>
    </dxf>
    <dxf>
      <fill>
        <patternFill>
          <bgColor rgb="FFFFFFFF"/>
        </patternFill>
      </fill>
    </dxf>
    <dxf>
      <fill>
        <patternFill>
          <bgColor rgb="FFA7E4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12D71-F2A2-4BA3-9BA3-E1C063550A9C}">
  <dimension ref="A1:AX13"/>
  <sheetViews>
    <sheetView tabSelected="1" workbookViewId="0">
      <selection activeCell="A2" sqref="A2"/>
    </sheetView>
  </sheetViews>
  <sheetFormatPr defaultRowHeight="15" x14ac:dyDescent="0.25"/>
  <cols>
    <col min="1" max="2" width="14.42578125" bestFit="1" customWidth="1"/>
    <col min="3" max="3" width="9.5703125" style="25" bestFit="1" customWidth="1"/>
    <col min="4" max="4" width="10.85546875" style="15" bestFit="1" customWidth="1"/>
    <col min="5" max="5" width="5.7109375" bestFit="1" customWidth="1"/>
    <col min="6" max="6" width="29.42578125" bestFit="1" customWidth="1"/>
    <col min="7" max="7" width="13.7109375" style="15" bestFit="1" customWidth="1"/>
    <col min="8" max="8" width="13.140625" style="15" bestFit="1" customWidth="1"/>
    <col min="9" max="9" width="12.7109375" style="20" bestFit="1" customWidth="1"/>
    <col min="10" max="11" width="13.7109375" style="15" bestFit="1" customWidth="1"/>
    <col min="12" max="12" width="14.7109375" style="15" bestFit="1" customWidth="1"/>
    <col min="13" max="13" width="11.42578125" style="30" bestFit="1" customWidth="1"/>
    <col min="14" max="14" width="6.5703125" style="34" bestFit="1" customWidth="1"/>
    <col min="15" max="15" width="14.28515625" style="39" bestFit="1" customWidth="1"/>
    <col min="16" max="16" width="12.42578125" style="39" bestFit="1" customWidth="1"/>
    <col min="17" max="17" width="10.140625" style="15" bestFit="1" customWidth="1"/>
    <col min="18" max="18" width="12.140625" style="15" bestFit="1" customWidth="1"/>
    <col min="19" max="19" width="12.140625" style="44" bestFit="1" customWidth="1"/>
    <col min="20" max="20" width="11.7109375" style="39" bestFit="1" customWidth="1"/>
    <col min="21" max="21" width="9" style="4" bestFit="1" customWidth="1"/>
    <col min="22" max="22" width="10.5703125" bestFit="1" customWidth="1"/>
    <col min="23" max="23" width="19.85546875" bestFit="1" customWidth="1"/>
    <col min="24" max="24" width="17.85546875" bestFit="1" customWidth="1"/>
    <col min="25" max="25" width="6.85546875" bestFit="1" customWidth="1"/>
    <col min="26" max="26" width="6.42578125" bestFit="1" customWidth="1"/>
    <col min="27" max="27" width="14.85546875" bestFit="1" customWidth="1"/>
    <col min="28" max="28" width="9.7109375" bestFit="1" customWidth="1"/>
    <col min="29" max="29" width="6" bestFit="1" customWidth="1"/>
    <col min="30" max="30" width="17.85546875" bestFit="1" customWidth="1"/>
  </cols>
  <sheetData>
    <row r="1" spans="1:50" x14ac:dyDescent="0.25">
      <c r="A1" s="49" t="s">
        <v>54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</row>
    <row r="2" spans="1:50" x14ac:dyDescent="0.25">
      <c r="A2" s="1" t="s">
        <v>0</v>
      </c>
      <c r="B2" s="1" t="s">
        <v>1</v>
      </c>
      <c r="C2" s="24" t="s">
        <v>2</v>
      </c>
      <c r="D2" s="14" t="s">
        <v>3</v>
      </c>
      <c r="E2" s="1" t="s">
        <v>4</v>
      </c>
      <c r="F2" s="1" t="s">
        <v>5</v>
      </c>
      <c r="G2" s="14" t="s">
        <v>6</v>
      </c>
      <c r="H2" s="14" t="s">
        <v>7</v>
      </c>
      <c r="I2" s="19" t="s">
        <v>8</v>
      </c>
      <c r="J2" s="14" t="s">
        <v>9</v>
      </c>
      <c r="K2" s="14" t="s">
        <v>10</v>
      </c>
      <c r="L2" s="14" t="s">
        <v>11</v>
      </c>
      <c r="M2" s="29" t="s">
        <v>12</v>
      </c>
      <c r="N2" s="33" t="s">
        <v>13</v>
      </c>
      <c r="O2" s="38" t="s">
        <v>14</v>
      </c>
      <c r="P2" s="38" t="s">
        <v>15</v>
      </c>
      <c r="Q2" s="14" t="s">
        <v>16</v>
      </c>
      <c r="R2" s="14" t="s">
        <v>17</v>
      </c>
      <c r="S2" s="43" t="s">
        <v>18</v>
      </c>
      <c r="T2" s="38" t="s">
        <v>19</v>
      </c>
      <c r="U2" s="3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15.75" thickBot="1" x14ac:dyDescent="0.3">
      <c r="A3" t="s">
        <v>30</v>
      </c>
      <c r="B3" t="s">
        <v>31</v>
      </c>
      <c r="C3" s="25">
        <v>44690</v>
      </c>
      <c r="D3" s="15">
        <v>152500</v>
      </c>
      <c r="E3" t="s">
        <v>32</v>
      </c>
      <c r="F3" t="s">
        <v>33</v>
      </c>
      <c r="G3" s="15">
        <v>152500</v>
      </c>
      <c r="H3" s="15">
        <v>78600</v>
      </c>
      <c r="I3" s="20">
        <f>H3/G3*100</f>
        <v>51.540983606557376</v>
      </c>
      <c r="J3" s="15">
        <v>157164</v>
      </c>
      <c r="K3" s="15">
        <f>G3-118307*(0.96)</f>
        <v>38925.279999999999</v>
      </c>
      <c r="L3" s="15">
        <v>38857</v>
      </c>
      <c r="M3" s="30">
        <v>7.1690959999999997</v>
      </c>
      <c r="N3" s="34">
        <v>50</v>
      </c>
      <c r="O3" s="39">
        <v>8.9999999999999993E-3</v>
      </c>
      <c r="P3" s="39">
        <v>8.9999999999999993E-3</v>
      </c>
      <c r="Q3" s="15">
        <f>K3/M3</f>
        <v>5429.5939125379264</v>
      </c>
      <c r="R3" s="15">
        <f>K3/O3</f>
        <v>4325031.111111111</v>
      </c>
      <c r="S3" s="44">
        <f>K3/O3/43560</f>
        <v>99.289052137536984</v>
      </c>
      <c r="T3" s="39">
        <v>7.55</v>
      </c>
      <c r="U3" s="5" t="s">
        <v>34</v>
      </c>
      <c r="V3" t="s">
        <v>35</v>
      </c>
      <c r="X3" t="s">
        <v>36</v>
      </c>
      <c r="Y3">
        <v>0</v>
      </c>
      <c r="Z3">
        <v>0</v>
      </c>
      <c r="AA3" s="6">
        <v>44634</v>
      </c>
      <c r="AC3" s="7" t="s">
        <v>37</v>
      </c>
      <c r="AD3" t="s">
        <v>36</v>
      </c>
      <c r="AO3" s="2"/>
      <c r="AQ3" s="2"/>
    </row>
    <row r="4" spans="1:50" ht="15.75" thickTop="1" x14ac:dyDescent="0.25">
      <c r="A4" s="8"/>
      <c r="B4" s="8"/>
      <c r="C4" s="26" t="s">
        <v>45</v>
      </c>
      <c r="D4" s="16">
        <f>+SUM(D3:D3)</f>
        <v>152500</v>
      </c>
      <c r="E4" s="8"/>
      <c r="F4" s="8"/>
      <c r="G4" s="16">
        <f>+SUM(G3:G3)</f>
        <v>152500</v>
      </c>
      <c r="H4" s="16">
        <f>+SUM(H3:H3)</f>
        <v>78600</v>
      </c>
      <c r="I4" s="21"/>
      <c r="J4" s="16">
        <f>+SUM(J3:J3)</f>
        <v>157164</v>
      </c>
      <c r="K4" s="16">
        <f>+SUM(K3:K3)</f>
        <v>38925.279999999999</v>
      </c>
      <c r="L4" s="16">
        <f>+SUM(L3:L3)</f>
        <v>38857</v>
      </c>
      <c r="M4" s="31">
        <f>+SUM(M3:M3)</f>
        <v>7.1690959999999997</v>
      </c>
      <c r="N4" s="35"/>
      <c r="O4" s="40">
        <f>+SUM(O3:O3)</f>
        <v>8.9999999999999993E-3</v>
      </c>
      <c r="P4" s="40">
        <f>+SUM(P3:P3)</f>
        <v>8.9999999999999993E-3</v>
      </c>
      <c r="Q4" s="16"/>
      <c r="R4" s="16"/>
      <c r="S4" s="45"/>
      <c r="T4" s="40"/>
      <c r="U4" s="9"/>
      <c r="V4" s="8"/>
      <c r="W4" s="8"/>
      <c r="X4" s="8"/>
      <c r="Y4" s="8"/>
      <c r="Z4" s="8"/>
      <c r="AA4" s="8"/>
      <c r="AB4" s="8"/>
      <c r="AC4" s="8"/>
      <c r="AD4" s="8"/>
    </row>
    <row r="5" spans="1:50" x14ac:dyDescent="0.25">
      <c r="A5" s="10"/>
      <c r="B5" s="10"/>
      <c r="C5" s="27"/>
      <c r="D5" s="17"/>
      <c r="E5" s="10"/>
      <c r="F5" s="10"/>
      <c r="G5" s="17"/>
      <c r="H5" s="17" t="s">
        <v>46</v>
      </c>
      <c r="I5" s="22">
        <f>H4/G4*100</f>
        <v>51.540983606557376</v>
      </c>
      <c r="J5" s="17"/>
      <c r="K5" s="17"/>
      <c r="L5" s="17" t="s">
        <v>47</v>
      </c>
      <c r="M5" s="32"/>
      <c r="N5" s="36"/>
      <c r="O5" s="41" t="s">
        <v>47</v>
      </c>
      <c r="P5" s="41"/>
      <c r="Q5" s="17"/>
      <c r="R5" s="17" t="s">
        <v>47</v>
      </c>
      <c r="S5" s="46"/>
      <c r="T5" s="41"/>
      <c r="U5" s="11"/>
      <c r="V5" s="10"/>
      <c r="W5" s="10"/>
      <c r="X5" s="10"/>
      <c r="Y5" s="10"/>
      <c r="Z5" s="10"/>
      <c r="AA5" s="10"/>
      <c r="AB5" s="10"/>
      <c r="AC5" s="10"/>
      <c r="AD5" s="10"/>
    </row>
    <row r="6" spans="1:50" x14ac:dyDescent="0.25">
      <c r="A6" s="12"/>
      <c r="B6" s="12"/>
      <c r="C6" s="28"/>
      <c r="D6" s="18"/>
      <c r="E6" s="12"/>
      <c r="F6" s="12"/>
      <c r="G6" s="18"/>
      <c r="H6" s="18" t="s">
        <v>48</v>
      </c>
      <c r="I6" s="23" t="e">
        <f>STDEV(I3:I3)</f>
        <v>#DIV/0!</v>
      </c>
      <c r="J6" s="18"/>
      <c r="K6" s="18"/>
      <c r="L6" s="18" t="s">
        <v>49</v>
      </c>
      <c r="M6" s="48">
        <f>K4/M4</f>
        <v>5429.5939125379264</v>
      </c>
      <c r="N6" s="37"/>
      <c r="O6" s="42" t="s">
        <v>50</v>
      </c>
      <c r="P6" s="42">
        <f>K4/O4</f>
        <v>4325031.111111111</v>
      </c>
      <c r="Q6" s="18"/>
      <c r="R6" s="18" t="s">
        <v>51</v>
      </c>
      <c r="S6" s="47">
        <f>K4/O4/43560</f>
        <v>99.289052137536984</v>
      </c>
      <c r="T6" s="42"/>
      <c r="U6" s="13"/>
      <c r="V6" s="12"/>
      <c r="W6" s="12"/>
      <c r="X6" s="12"/>
      <c r="Y6" s="12"/>
      <c r="Z6" s="12"/>
      <c r="AA6" s="12"/>
      <c r="AB6" s="12"/>
      <c r="AC6" s="12"/>
      <c r="AD6" s="12"/>
    </row>
    <row r="9" spans="1:50" x14ac:dyDescent="0.25">
      <c r="K9" s="50" t="s">
        <v>52</v>
      </c>
      <c r="L9" s="50"/>
      <c r="M9" s="50"/>
    </row>
    <row r="12" spans="1:50" x14ac:dyDescent="0.25">
      <c r="A12" s="51" t="s">
        <v>53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</row>
    <row r="13" spans="1:50" x14ac:dyDescent="0.25">
      <c r="A13" t="s">
        <v>38</v>
      </c>
      <c r="B13" t="s">
        <v>39</v>
      </c>
      <c r="C13" s="25">
        <v>45121</v>
      </c>
      <c r="D13" s="15">
        <v>2300000</v>
      </c>
      <c r="E13" t="s">
        <v>40</v>
      </c>
      <c r="F13" t="s">
        <v>41</v>
      </c>
      <c r="G13" s="15">
        <v>2300000</v>
      </c>
      <c r="H13" s="15">
        <v>912700</v>
      </c>
      <c r="I13" s="20">
        <f>H13/G13*100</f>
        <v>39.682608695652171</v>
      </c>
      <c r="J13" s="15">
        <v>1825486</v>
      </c>
      <c r="K13" s="15">
        <f>G13-972981</f>
        <v>1327019</v>
      </c>
      <c r="L13" s="15">
        <v>852505</v>
      </c>
      <c r="M13" s="30">
        <v>157.28868299999999</v>
      </c>
      <c r="N13" s="34">
        <v>264</v>
      </c>
      <c r="O13" s="39">
        <v>0.5</v>
      </c>
      <c r="P13" s="39">
        <v>0.2</v>
      </c>
      <c r="Q13" s="15">
        <f>K13/M13</f>
        <v>8436.8371245120034</v>
      </c>
      <c r="R13" s="15">
        <f>K13/O13</f>
        <v>2654038</v>
      </c>
      <c r="S13" s="44">
        <f>K13/O13/43560</f>
        <v>60.928328741965103</v>
      </c>
      <c r="T13" s="39">
        <v>165</v>
      </c>
      <c r="U13" s="5" t="s">
        <v>34</v>
      </c>
      <c r="V13" t="s">
        <v>42</v>
      </c>
      <c r="W13" t="s">
        <v>43</v>
      </c>
      <c r="X13" t="s">
        <v>36</v>
      </c>
      <c r="Y13">
        <v>0</v>
      </c>
      <c r="Z13">
        <v>1</v>
      </c>
      <c r="AA13" s="6">
        <v>45645</v>
      </c>
      <c r="AC13" s="7" t="s">
        <v>44</v>
      </c>
      <c r="AD13" t="s">
        <v>36</v>
      </c>
    </row>
  </sheetData>
  <mergeCells count="3">
    <mergeCell ref="A1:AD1"/>
    <mergeCell ref="K9:M9"/>
    <mergeCell ref="A12:AD12"/>
  </mergeCells>
  <conditionalFormatting sqref="A3:AD3">
    <cfRule type="expression" dxfId="3" priority="3" stopIfTrue="1">
      <formula>MOD(ROW(),4)&gt;1</formula>
    </cfRule>
    <cfRule type="expression" dxfId="2" priority="4" stopIfTrue="1">
      <formula>MOD(ROW(),4)&lt;2</formula>
    </cfRule>
  </conditionalFormatting>
  <conditionalFormatting sqref="A13:AD13">
    <cfRule type="expression" dxfId="1" priority="1" stopIfTrue="1">
      <formula>MOD(ROW(),4)&gt;1</formula>
    </cfRule>
    <cfRule type="expression" dxfId="0" priority="2" stopIfTrue="1">
      <formula>MOD(ROW(),4)&lt;2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3BDA-9D08-4E0D-B163-C91536976F3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Analysis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Jollay</dc:creator>
  <cp:lastModifiedBy>Don Jollay</cp:lastModifiedBy>
  <dcterms:created xsi:type="dcterms:W3CDTF">2025-01-24T13:52:16Z</dcterms:created>
  <dcterms:modified xsi:type="dcterms:W3CDTF">2025-01-24T14:16:01Z</dcterms:modified>
</cp:coreProperties>
</file>