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6E921BF2-F5C3-4C0B-9326-E9B83AA3245D}" xr6:coauthVersionLast="47" xr6:coauthVersionMax="47" xr10:uidLastSave="{00000000-0000-0000-0000-000000000000}"/>
  <bookViews>
    <workbookView xWindow="27945" yWindow="435" windowWidth="28770" windowHeight="15450" xr2:uid="{2411B21D-907A-41EB-B029-F64D67AFA963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" i="2" l="1"/>
  <c r="R6" i="2"/>
  <c r="K6" i="2"/>
  <c r="Q6" i="2" s="1"/>
  <c r="I6" i="2"/>
  <c r="K5" i="2"/>
  <c r="R5" i="2" s="1"/>
  <c r="I5" i="2"/>
  <c r="S5" i="2" l="1"/>
  <c r="Q5" i="2"/>
  <c r="I3" i="2" l="1"/>
  <c r="K3" i="2"/>
  <c r="Q3" i="2" s="1"/>
  <c r="I22" i="2"/>
  <c r="K22" i="2"/>
  <c r="Q22" i="2" s="1"/>
  <c r="S22" i="2"/>
  <c r="I23" i="2"/>
  <c r="K23" i="2"/>
  <c r="Q23" i="2" s="1"/>
  <c r="I4" i="2"/>
  <c r="K4" i="2"/>
  <c r="Q4" i="2" s="1"/>
  <c r="S4" i="2"/>
  <c r="I7" i="2"/>
  <c r="K7" i="2"/>
  <c r="Q7" i="2" s="1"/>
  <c r="I8" i="2"/>
  <c r="K8" i="2"/>
  <c r="Q8" i="2" s="1"/>
  <c r="I24" i="2"/>
  <c r="K24" i="2"/>
  <c r="Q24" i="2" s="1"/>
  <c r="I9" i="2"/>
  <c r="K9" i="2"/>
  <c r="S9" i="2" s="1"/>
  <c r="I10" i="2"/>
  <c r="K10" i="2"/>
  <c r="Q10" i="2" s="1"/>
  <c r="D11" i="2"/>
  <c r="G11" i="2"/>
  <c r="H11" i="2"/>
  <c r="I12" i="2" s="1"/>
  <c r="J11" i="2"/>
  <c r="L11" i="2"/>
  <c r="M11" i="2"/>
  <c r="O11" i="2"/>
  <c r="P11" i="2"/>
  <c r="R8" i="2" l="1"/>
  <c r="R22" i="2"/>
  <c r="S10" i="2"/>
  <c r="I13" i="2"/>
  <c r="S23" i="2"/>
  <c r="S3" i="2"/>
  <c r="R23" i="2"/>
  <c r="R3" i="2"/>
  <c r="R9" i="2"/>
  <c r="Q9" i="2"/>
  <c r="K11" i="2"/>
  <c r="R4" i="2"/>
  <c r="S8" i="2"/>
  <c r="R10" i="2"/>
  <c r="S7" i="2"/>
  <c r="R7" i="2"/>
  <c r="S24" i="2"/>
  <c r="R24" i="2"/>
  <c r="P13" i="2" l="1"/>
  <c r="M13" i="2"/>
  <c r="S13" i="2"/>
</calcChain>
</file>

<file path=xl/sharedStrings.xml><?xml version="1.0" encoding="utf-8"?>
<sst xmlns="http://schemas.openxmlformats.org/spreadsheetml/2006/main" count="135" uniqueCount="80">
  <si>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</si>
  <si>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</si>
  <si>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</si>
  <si>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</si>
  <si>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</si>
  <si>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</si>
  <si>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</si>
  <si>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</si>
  <si>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</si>
  <si>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</si>
  <si>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</si>
  <si>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</si>
  <si>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</si>
  <si>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</si>
  <si>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</si>
  <si>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</si>
  <si>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</si>
  <si>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</si>
  <si>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</si>
  <si>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</si>
  <si>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</si>
  <si>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</si>
  <si>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</si>
  <si>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</si>
  <si>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</si>
  <si>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</si>
  <si>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</si>
  <si>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</si>
  <si>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</si>
  <si>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57-080-005-00</t>
  </si>
  <si>
    <t>977 LAKE</t>
  </si>
  <si>
    <t>WD</t>
  </si>
  <si>
    <t>03-ARM'S LENGTH</t>
  </si>
  <si>
    <t>080-L</t>
  </si>
  <si>
    <t>4806/736</t>
  </si>
  <si>
    <t>CONDO GOOD</t>
  </si>
  <si>
    <t>407</t>
  </si>
  <si>
    <t>57-080-010-00</t>
  </si>
  <si>
    <t>080-M</t>
  </si>
  <si>
    <t>4924/1</t>
  </si>
  <si>
    <t>57-080-013-00</t>
  </si>
  <si>
    <t>983 LAKE</t>
  </si>
  <si>
    <t>4864/636</t>
  </si>
  <si>
    <t>57-080-030-00</t>
  </si>
  <si>
    <t>987 LAKE</t>
  </si>
  <si>
    <t>4898/624</t>
  </si>
  <si>
    <t>57-080-046-00</t>
  </si>
  <si>
    <t>995 LAKE</t>
  </si>
  <si>
    <t>4910/731</t>
  </si>
  <si>
    <t>57-815-004-00</t>
  </si>
  <si>
    <t>515 WATER</t>
  </si>
  <si>
    <t>800</t>
  </si>
  <si>
    <t>4839/46</t>
  </si>
  <si>
    <t>NOT INSPECTED</t>
  </si>
  <si>
    <t>57-825-016-00</t>
  </si>
  <si>
    <t>64 GRIFFITH</t>
  </si>
  <si>
    <t>SHARB</t>
  </si>
  <si>
    <t>4861/905</t>
  </si>
  <si>
    <t>57-832-005-00</t>
  </si>
  <si>
    <t>717 WATER</t>
  </si>
  <si>
    <t>STWHW</t>
  </si>
  <si>
    <t>4875/594</t>
  </si>
  <si>
    <t>57-832-008-00</t>
  </si>
  <si>
    <t>4917/70</t>
  </si>
  <si>
    <t>57-832-010-00</t>
  </si>
  <si>
    <t>720 BUTLER</t>
  </si>
  <si>
    <t>STWNH</t>
  </si>
  <si>
    <t>4746/306</t>
  </si>
  <si>
    <t>57-832-014-00</t>
  </si>
  <si>
    <t>4927/223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</si>
  <si>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</si>
  <si>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</si>
  <si>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</si>
  <si>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</si>
  <si>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</si>
  <si>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</si>
  <si>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</si>
  <si>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r>
      <t xml:space="preserve">Do Not </t>
    </r>
    <r>
      <rPr>
        <u/>
        <sz val="11"/>
        <color theme="1"/>
        <rFont val="Aptos Narrow"/>
        <family val="2"/>
        <scheme val="minor"/>
      </rPr>
      <t>Use</t>
    </r>
  </si>
  <si>
    <t>Condo Good (CONDB) Site Value</t>
  </si>
  <si>
    <t>Concluded Site Value $130,970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</si>
</sst>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4" fontId="0" fillId="0" borderId="0" xfId="0" applyNumberFormat="1"/>
    <xf numFmtId="0" fontId="0" fillId="0" borderId="0" xfId="0" quotePrefix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168" fontId="2" fillId="3" borderId="2" xfId="0" applyNumberFormat="1" applyFont="1" applyFill="1" applyBorder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166" fontId="0" fillId="6" borderId="0" xfId="0" applyNumberFormat="1" applyFill="1" applyAlignment="1">
      <alignment horizontal="center"/>
    </xf>
  </cellXfs>
  <cellStyles count="1">
    <cellStyle name="Normal" xfId="0" builtinId="0"/>
  </cellStyles>
  <dxfs count="2"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664E6-9402-4BFD-8287-23490EA57781}">
  <dimension ref="A1:AW24"/>
  <sheetViews>
    <sheetView tabSelected="1" workbookViewId="0">
      <selection activeCell="M17" sqref="M17"/>
    </sheetView>
  </sheetViews>
  <sheetFormatPr defaultRowHeight="15" x14ac:dyDescent="0.25"/>
  <cols>
    <col min="1" max="2" width="14.425781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16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0.8554687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3.7109375" bestFit="1" customWidth="1"/>
    <col min="25" max="25" width="6.85546875" bestFit="1" customWidth="1"/>
    <col min="26" max="26" width="6.42578125" bestFit="1" customWidth="1"/>
    <col min="27" max="27" width="15" bestFit="1" customWidth="1"/>
    <col min="28" max="28" width="9.7109375" bestFit="1" customWidth="1"/>
    <col min="29" max="29" width="6" bestFit="1" customWidth="1"/>
  </cols>
  <sheetData>
    <row r="1" spans="1:49" x14ac:dyDescent="0.25">
      <c r="A1" s="49" t="s">
        <v>78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</row>
    <row r="2" spans="1:49" x14ac:dyDescent="0.25">
      <c r="A2" s="1" t="s">
        <v>0</v>
      </c>
      <c r="B2" s="1" t="s">
        <v>1</v>
      </c>
      <c r="C2" s="24" t="s">
        <v>2</v>
      </c>
      <c r="D2" s="14" t="s">
        <v>3</v>
      </c>
      <c r="E2" s="1" t="s">
        <v>4</v>
      </c>
      <c r="F2" s="1" t="s">
        <v>5</v>
      </c>
      <c r="G2" s="14" t="s">
        <v>6</v>
      </c>
      <c r="H2" s="14" t="s">
        <v>7</v>
      </c>
      <c r="I2" s="19" t="s">
        <v>8</v>
      </c>
      <c r="J2" s="14" t="s">
        <v>9</v>
      </c>
      <c r="K2" s="14" t="s">
        <v>10</v>
      </c>
      <c r="L2" s="14" t="s">
        <v>11</v>
      </c>
      <c r="M2" s="29" t="s">
        <v>12</v>
      </c>
      <c r="N2" s="33" t="s">
        <v>13</v>
      </c>
      <c r="O2" s="38" t="s">
        <v>14</v>
      </c>
      <c r="P2" s="38" t="s">
        <v>15</v>
      </c>
      <c r="Q2" s="14" t="s">
        <v>16</v>
      </c>
      <c r="R2" s="14" t="s">
        <v>17</v>
      </c>
      <c r="S2" s="43" t="s">
        <v>18</v>
      </c>
      <c r="T2" s="38" t="s">
        <v>19</v>
      </c>
      <c r="U2" s="3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x14ac:dyDescent="0.25">
      <c r="A3" t="s">
        <v>29</v>
      </c>
      <c r="B3" t="s">
        <v>30</v>
      </c>
      <c r="C3" s="25">
        <v>44833</v>
      </c>
      <c r="D3" s="15">
        <v>400000</v>
      </c>
      <c r="E3" t="s">
        <v>31</v>
      </c>
      <c r="F3" t="s">
        <v>32</v>
      </c>
      <c r="G3" s="15">
        <v>400000</v>
      </c>
      <c r="H3" s="15">
        <v>195800</v>
      </c>
      <c r="I3" s="20">
        <f t="shared" ref="I3:I10" si="0">H3/G3*100</f>
        <v>48.949999999999996</v>
      </c>
      <c r="J3" s="15">
        <v>391519</v>
      </c>
      <c r="K3" s="15">
        <f>G3-265659</f>
        <v>134341</v>
      </c>
      <c r="L3" s="15">
        <v>125860</v>
      </c>
      <c r="M3" s="30">
        <v>0</v>
      </c>
      <c r="N3" s="34">
        <v>0</v>
      </c>
      <c r="O3" s="39">
        <v>1</v>
      </c>
      <c r="P3" s="39">
        <v>0</v>
      </c>
      <c r="Q3" s="15" t="e">
        <f t="shared" ref="Q3:Q10" si="1">K3/M3</f>
        <v>#DIV/0!</v>
      </c>
      <c r="R3" s="15">
        <f t="shared" ref="R3:R10" si="2">K3/O3</f>
        <v>134341</v>
      </c>
      <c r="S3" s="44">
        <f t="shared" ref="S3:S10" si="3">K3/O3/43560</f>
        <v>3.084044995408632</v>
      </c>
      <c r="T3" s="39">
        <v>0</v>
      </c>
      <c r="U3" s="5" t="s">
        <v>33</v>
      </c>
      <c r="V3" t="s">
        <v>34</v>
      </c>
      <c r="X3" t="s">
        <v>35</v>
      </c>
      <c r="Y3">
        <v>0</v>
      </c>
      <c r="Z3">
        <v>1</v>
      </c>
      <c r="AA3" s="6">
        <v>39941</v>
      </c>
      <c r="AC3" s="7" t="s">
        <v>36</v>
      </c>
      <c r="AN3" s="2"/>
      <c r="AP3" s="2"/>
    </row>
    <row r="4" spans="1:49" x14ac:dyDescent="0.25">
      <c r="A4" t="s">
        <v>46</v>
      </c>
      <c r="B4" t="s">
        <v>47</v>
      </c>
      <c r="C4" s="25">
        <v>45275</v>
      </c>
      <c r="D4" s="15">
        <v>470000</v>
      </c>
      <c r="E4" t="s">
        <v>31</v>
      </c>
      <c r="F4" t="s">
        <v>32</v>
      </c>
      <c r="G4" s="15">
        <v>470000</v>
      </c>
      <c r="H4" s="15">
        <v>212900</v>
      </c>
      <c r="I4" s="20">
        <f t="shared" si="0"/>
        <v>45.297872340425535</v>
      </c>
      <c r="J4" s="15">
        <v>425809</v>
      </c>
      <c r="K4" s="15">
        <f>G4-299949</f>
        <v>170051</v>
      </c>
      <c r="L4" s="15">
        <v>125860</v>
      </c>
      <c r="M4" s="30">
        <v>0</v>
      </c>
      <c r="N4" s="34">
        <v>0</v>
      </c>
      <c r="O4" s="39">
        <v>1</v>
      </c>
      <c r="P4" s="39">
        <v>0</v>
      </c>
      <c r="Q4" s="15" t="e">
        <f t="shared" si="1"/>
        <v>#DIV/0!</v>
      </c>
      <c r="R4" s="15">
        <f t="shared" si="2"/>
        <v>170051</v>
      </c>
      <c r="S4" s="44">
        <f t="shared" si="3"/>
        <v>3.9038337924701563</v>
      </c>
      <c r="T4" s="39">
        <v>0</v>
      </c>
      <c r="U4" s="5" t="s">
        <v>33</v>
      </c>
      <c r="V4" t="s">
        <v>48</v>
      </c>
      <c r="X4" t="s">
        <v>35</v>
      </c>
      <c r="Y4">
        <v>0</v>
      </c>
      <c r="Z4">
        <v>1</v>
      </c>
      <c r="AA4" s="6">
        <v>39941</v>
      </c>
      <c r="AC4" s="7" t="s">
        <v>36</v>
      </c>
    </row>
    <row r="5" spans="1:49" x14ac:dyDescent="0.25">
      <c r="A5" t="s">
        <v>40</v>
      </c>
      <c r="B5" t="s">
        <v>41</v>
      </c>
      <c r="C5" s="25">
        <v>45086</v>
      </c>
      <c r="D5" s="15">
        <v>405000</v>
      </c>
      <c r="E5" t="s">
        <v>31</v>
      </c>
      <c r="F5" t="s">
        <v>32</v>
      </c>
      <c r="G5" s="15">
        <v>405000</v>
      </c>
      <c r="H5" s="15">
        <v>220000</v>
      </c>
      <c r="I5" s="20">
        <f>H5/G5*100</f>
        <v>54.320987654320987</v>
      </c>
      <c r="J5" s="15">
        <v>440011</v>
      </c>
      <c r="K5" s="15">
        <f>G5-314151</f>
        <v>90849</v>
      </c>
      <c r="L5" s="15">
        <v>125860</v>
      </c>
      <c r="M5" s="30">
        <v>0</v>
      </c>
      <c r="N5" s="34">
        <v>0</v>
      </c>
      <c r="O5" s="39">
        <v>1</v>
      </c>
      <c r="P5" s="39">
        <v>0</v>
      </c>
      <c r="Q5" s="15" t="e">
        <f>K5/M5</f>
        <v>#DIV/0!</v>
      </c>
      <c r="R5" s="15">
        <f>K5/O5</f>
        <v>90849</v>
      </c>
      <c r="S5" s="44">
        <f>K5/O5/43560</f>
        <v>2.0856060606060605</v>
      </c>
      <c r="T5" s="39">
        <v>0</v>
      </c>
      <c r="U5" s="5" t="s">
        <v>33</v>
      </c>
      <c r="V5" t="s">
        <v>42</v>
      </c>
      <c r="X5" t="s">
        <v>35</v>
      </c>
      <c r="Y5">
        <v>0</v>
      </c>
      <c r="Z5">
        <v>1</v>
      </c>
      <c r="AA5" s="6">
        <v>39941</v>
      </c>
      <c r="AC5" s="7" t="s">
        <v>36</v>
      </c>
    </row>
    <row r="6" spans="1:49" x14ac:dyDescent="0.25">
      <c r="A6" t="s">
        <v>62</v>
      </c>
      <c r="B6" t="s">
        <v>59</v>
      </c>
      <c r="C6" s="25">
        <v>45299</v>
      </c>
      <c r="D6" s="15">
        <v>420000</v>
      </c>
      <c r="E6" t="s">
        <v>31</v>
      </c>
      <c r="F6" t="s">
        <v>32</v>
      </c>
      <c r="G6" s="15">
        <v>420000</v>
      </c>
      <c r="H6" s="15">
        <v>233700</v>
      </c>
      <c r="I6" s="20">
        <f>H6/G6*100</f>
        <v>55.642857142857139</v>
      </c>
      <c r="J6" s="15">
        <v>467360</v>
      </c>
      <c r="K6" s="15">
        <f>G6-341500</f>
        <v>78500</v>
      </c>
      <c r="L6" s="15">
        <v>125860</v>
      </c>
      <c r="M6" s="30">
        <v>0</v>
      </c>
      <c r="N6" s="34">
        <v>0</v>
      </c>
      <c r="O6" s="39">
        <v>1</v>
      </c>
      <c r="P6" s="39">
        <v>0</v>
      </c>
      <c r="Q6" s="15" t="e">
        <f>K6/M6</f>
        <v>#DIV/0!</v>
      </c>
      <c r="R6" s="15">
        <f>K6/O6</f>
        <v>78500</v>
      </c>
      <c r="S6" s="44">
        <f>K6/O6/43560</f>
        <v>1.8021120293847566</v>
      </c>
      <c r="T6" s="39">
        <v>0</v>
      </c>
      <c r="U6" s="5" t="s">
        <v>60</v>
      </c>
      <c r="V6" t="s">
        <v>63</v>
      </c>
      <c r="X6" t="s">
        <v>35</v>
      </c>
      <c r="Y6">
        <v>0</v>
      </c>
      <c r="Z6">
        <v>0</v>
      </c>
      <c r="AA6" t="s">
        <v>53</v>
      </c>
      <c r="AC6" s="7" t="s">
        <v>36</v>
      </c>
    </row>
    <row r="7" spans="1:49" x14ac:dyDescent="0.25">
      <c r="A7" t="s">
        <v>49</v>
      </c>
      <c r="B7" t="s">
        <v>50</v>
      </c>
      <c r="C7" s="25">
        <v>44985</v>
      </c>
      <c r="D7" s="15">
        <v>267000</v>
      </c>
      <c r="E7" t="s">
        <v>31</v>
      </c>
      <c r="F7" t="s">
        <v>32</v>
      </c>
      <c r="G7" s="15">
        <v>267000</v>
      </c>
      <c r="H7" s="15">
        <v>126700</v>
      </c>
      <c r="I7" s="20">
        <f t="shared" si="0"/>
        <v>47.453183520599254</v>
      </c>
      <c r="J7" s="15">
        <v>253490</v>
      </c>
      <c r="K7" s="15">
        <f>G7-127630</f>
        <v>139370</v>
      </c>
      <c r="L7" s="15">
        <v>125860</v>
      </c>
      <c r="M7" s="30">
        <v>0</v>
      </c>
      <c r="N7" s="34">
        <v>0</v>
      </c>
      <c r="O7" s="39">
        <v>1</v>
      </c>
      <c r="P7" s="39">
        <v>0</v>
      </c>
      <c r="Q7" s="15" t="e">
        <f t="shared" si="1"/>
        <v>#DIV/0!</v>
      </c>
      <c r="R7" s="15">
        <f t="shared" si="2"/>
        <v>139370</v>
      </c>
      <c r="S7" s="44">
        <f t="shared" si="3"/>
        <v>3.1994949494949494</v>
      </c>
      <c r="T7" s="39">
        <v>0</v>
      </c>
      <c r="U7" s="5" t="s">
        <v>51</v>
      </c>
      <c r="V7" t="s">
        <v>52</v>
      </c>
      <c r="X7" t="s">
        <v>35</v>
      </c>
      <c r="Y7">
        <v>0</v>
      </c>
      <c r="Z7">
        <v>1</v>
      </c>
      <c r="AA7" t="s">
        <v>53</v>
      </c>
      <c r="AC7" s="7" t="s">
        <v>36</v>
      </c>
    </row>
    <row r="8" spans="1:49" x14ac:dyDescent="0.25">
      <c r="A8" t="s">
        <v>54</v>
      </c>
      <c r="B8" t="s">
        <v>55</v>
      </c>
      <c r="C8" s="25">
        <v>45072</v>
      </c>
      <c r="D8" s="15">
        <v>400000</v>
      </c>
      <c r="E8" t="s">
        <v>31</v>
      </c>
      <c r="F8" t="s">
        <v>32</v>
      </c>
      <c r="G8" s="15">
        <v>400000</v>
      </c>
      <c r="H8" s="15">
        <v>187300</v>
      </c>
      <c r="I8" s="20">
        <f t="shared" si="0"/>
        <v>46.825000000000003</v>
      </c>
      <c r="J8" s="15">
        <v>374652</v>
      </c>
      <c r="K8" s="15">
        <f>G8-248792</f>
        <v>151208</v>
      </c>
      <c r="L8" s="15">
        <v>125860</v>
      </c>
      <c r="M8" s="30">
        <v>0</v>
      </c>
      <c r="N8" s="34">
        <v>0</v>
      </c>
      <c r="O8" s="39">
        <v>1</v>
      </c>
      <c r="P8" s="39">
        <v>0</v>
      </c>
      <c r="Q8" s="15" t="e">
        <f t="shared" si="1"/>
        <v>#DIV/0!</v>
      </c>
      <c r="R8" s="15">
        <f t="shared" si="2"/>
        <v>151208</v>
      </c>
      <c r="S8" s="44">
        <f t="shared" si="3"/>
        <v>3.4712580348943987</v>
      </c>
      <c r="T8" s="39">
        <v>0</v>
      </c>
      <c r="U8" s="5" t="s">
        <v>56</v>
      </c>
      <c r="V8" t="s">
        <v>57</v>
      </c>
      <c r="X8" t="s">
        <v>35</v>
      </c>
      <c r="Y8">
        <v>0</v>
      </c>
      <c r="Z8">
        <v>0</v>
      </c>
      <c r="AA8" t="s">
        <v>53</v>
      </c>
      <c r="AC8" s="7" t="s">
        <v>36</v>
      </c>
    </row>
    <row r="9" spans="1:49" x14ac:dyDescent="0.25">
      <c r="A9" t="s">
        <v>64</v>
      </c>
      <c r="B9" t="s">
        <v>65</v>
      </c>
      <c r="C9" s="25">
        <v>44655</v>
      </c>
      <c r="D9" s="15">
        <v>450000</v>
      </c>
      <c r="E9" t="s">
        <v>31</v>
      </c>
      <c r="F9" t="s">
        <v>32</v>
      </c>
      <c r="G9" s="15">
        <v>450000</v>
      </c>
      <c r="H9" s="15">
        <v>229600</v>
      </c>
      <c r="I9" s="20">
        <f t="shared" si="0"/>
        <v>51.022222222222226</v>
      </c>
      <c r="J9" s="15">
        <v>459143</v>
      </c>
      <c r="K9" s="15">
        <f>G9-333283</f>
        <v>116717</v>
      </c>
      <c r="L9" s="15">
        <v>125860</v>
      </c>
      <c r="M9" s="30">
        <v>0</v>
      </c>
      <c r="N9" s="34">
        <v>0</v>
      </c>
      <c r="O9" s="39">
        <v>1</v>
      </c>
      <c r="P9" s="39">
        <v>0</v>
      </c>
      <c r="Q9" s="15" t="e">
        <f t="shared" si="1"/>
        <v>#DIV/0!</v>
      </c>
      <c r="R9" s="15">
        <f t="shared" si="2"/>
        <v>116717</v>
      </c>
      <c r="S9" s="44">
        <f t="shared" si="3"/>
        <v>2.6794536271808997</v>
      </c>
      <c r="T9" s="39">
        <v>0</v>
      </c>
      <c r="U9" s="5" t="s">
        <v>66</v>
      </c>
      <c r="V9" t="s">
        <v>67</v>
      </c>
      <c r="X9" t="s">
        <v>35</v>
      </c>
      <c r="Y9">
        <v>0</v>
      </c>
      <c r="Z9">
        <v>0</v>
      </c>
      <c r="AA9" t="s">
        <v>53</v>
      </c>
      <c r="AC9" s="7" t="s">
        <v>36</v>
      </c>
    </row>
    <row r="10" spans="1:49" ht="15.75" thickBot="1" x14ac:dyDescent="0.3">
      <c r="A10" t="s">
        <v>68</v>
      </c>
      <c r="B10" t="s">
        <v>65</v>
      </c>
      <c r="C10" s="25">
        <v>45365</v>
      </c>
      <c r="D10" s="15">
        <v>500000</v>
      </c>
      <c r="E10" t="s">
        <v>31</v>
      </c>
      <c r="F10" t="s">
        <v>32</v>
      </c>
      <c r="G10" s="15">
        <v>500000</v>
      </c>
      <c r="H10" s="15">
        <v>229600</v>
      </c>
      <c r="I10" s="20">
        <f t="shared" si="0"/>
        <v>45.92</v>
      </c>
      <c r="J10" s="15">
        <v>459143</v>
      </c>
      <c r="K10" s="15">
        <f>G10-333283</f>
        <v>166717</v>
      </c>
      <c r="L10" s="15">
        <v>125860</v>
      </c>
      <c r="M10" s="30">
        <v>0</v>
      </c>
      <c r="N10" s="34">
        <v>0</v>
      </c>
      <c r="O10" s="39">
        <v>1</v>
      </c>
      <c r="P10" s="39">
        <v>0</v>
      </c>
      <c r="Q10" s="15" t="e">
        <f t="shared" si="1"/>
        <v>#DIV/0!</v>
      </c>
      <c r="R10" s="15">
        <f t="shared" si="2"/>
        <v>166717</v>
      </c>
      <c r="S10" s="44">
        <f t="shared" si="3"/>
        <v>3.8272956841138659</v>
      </c>
      <c r="T10" s="39">
        <v>0</v>
      </c>
      <c r="U10" s="5" t="s">
        <v>66</v>
      </c>
      <c r="V10" t="s">
        <v>69</v>
      </c>
      <c r="X10" t="s">
        <v>35</v>
      </c>
      <c r="Y10">
        <v>0</v>
      </c>
      <c r="Z10">
        <v>0</v>
      </c>
      <c r="AA10" t="s">
        <v>53</v>
      </c>
      <c r="AC10" s="7" t="s">
        <v>36</v>
      </c>
    </row>
    <row r="11" spans="1:49" ht="15.75" thickTop="1" x14ac:dyDescent="0.25">
      <c r="A11" s="8"/>
      <c r="B11" s="8"/>
      <c r="C11" s="26" t="s">
        <v>70</v>
      </c>
      <c r="D11" s="16">
        <f>+SUM(D3:D10)</f>
        <v>3312000</v>
      </c>
      <c r="E11" s="8"/>
      <c r="F11" s="8"/>
      <c r="G11" s="16">
        <f>+SUM(G3:G10)</f>
        <v>3312000</v>
      </c>
      <c r="H11" s="16">
        <f>+SUM(H3:H10)</f>
        <v>1635600</v>
      </c>
      <c r="I11" s="21"/>
      <c r="J11" s="16">
        <f>+SUM(J3:J10)</f>
        <v>3271127</v>
      </c>
      <c r="K11" s="16">
        <f>+SUM(K3:K10)</f>
        <v>1047753</v>
      </c>
      <c r="L11" s="16">
        <f>+SUM(L3:L10)</f>
        <v>1006880</v>
      </c>
      <c r="M11" s="31">
        <f>+SUM(M3:M10)</f>
        <v>0</v>
      </c>
      <c r="N11" s="35"/>
      <c r="O11" s="40">
        <f>+SUM(O3:O10)</f>
        <v>8</v>
      </c>
      <c r="P11" s="40">
        <f>+SUM(P3:P10)</f>
        <v>0</v>
      </c>
      <c r="Q11" s="16"/>
      <c r="R11" s="16"/>
      <c r="S11" s="45"/>
      <c r="T11" s="40"/>
      <c r="U11" s="9"/>
      <c r="V11" s="8"/>
      <c r="W11" s="8"/>
      <c r="X11" s="8"/>
      <c r="Y11" s="8"/>
      <c r="Z11" s="8"/>
      <c r="AA11" s="8"/>
      <c r="AB11" s="8"/>
      <c r="AC11" s="8"/>
    </row>
    <row r="12" spans="1:49" x14ac:dyDescent="0.25">
      <c r="A12" s="10"/>
      <c r="B12" s="10"/>
      <c r="C12" s="27"/>
      <c r="D12" s="17"/>
      <c r="E12" s="10"/>
      <c r="F12" s="10"/>
      <c r="G12" s="17"/>
      <c r="H12" s="17" t="s">
        <v>71</v>
      </c>
      <c r="I12" s="22">
        <f>H11/G11*100</f>
        <v>49.384057971014492</v>
      </c>
      <c r="J12" s="17"/>
      <c r="K12" s="17"/>
      <c r="L12" s="17" t="s">
        <v>72</v>
      </c>
      <c r="M12" s="32"/>
      <c r="N12" s="36"/>
      <c r="O12" s="41" t="s">
        <v>72</v>
      </c>
      <c r="P12" s="41"/>
      <c r="Q12" s="17"/>
      <c r="R12" s="17" t="s">
        <v>72</v>
      </c>
      <c r="S12" s="46"/>
      <c r="T12" s="41"/>
      <c r="U12" s="11"/>
      <c r="V12" s="10"/>
      <c r="W12" s="10"/>
      <c r="X12" s="10"/>
      <c r="Y12" s="10"/>
      <c r="Z12" s="10"/>
      <c r="AA12" s="10"/>
      <c r="AB12" s="10"/>
      <c r="AC12" s="10"/>
    </row>
    <row r="13" spans="1:49" x14ac:dyDescent="0.25">
      <c r="A13" s="12"/>
      <c r="B13" s="12"/>
      <c r="C13" s="28"/>
      <c r="D13" s="18"/>
      <c r="E13" s="12"/>
      <c r="F13" s="12"/>
      <c r="G13" s="18"/>
      <c r="H13" s="18" t="s">
        <v>73</v>
      </c>
      <c r="I13" s="23">
        <f>STDEV(I3:I10)</f>
        <v>3.8798992135167203</v>
      </c>
      <c r="J13" s="18"/>
      <c r="K13" s="18"/>
      <c r="L13" s="18" t="s">
        <v>74</v>
      </c>
      <c r="M13" s="48" t="e">
        <f>K11/M11</f>
        <v>#DIV/0!</v>
      </c>
      <c r="N13" s="37"/>
      <c r="O13" s="42" t="s">
        <v>75</v>
      </c>
      <c r="P13" s="42">
        <f>K11/O11</f>
        <v>130969.125</v>
      </c>
      <c r="Q13" s="18"/>
      <c r="R13" s="18" t="s">
        <v>76</v>
      </c>
      <c r="S13" s="47">
        <f>K11/O11/43560</f>
        <v>3.0066373966942148</v>
      </c>
      <c r="T13" s="42"/>
      <c r="U13" s="13"/>
      <c r="V13" s="12"/>
      <c r="W13" s="12"/>
      <c r="X13" s="12"/>
      <c r="Y13" s="12"/>
      <c r="Z13" s="12"/>
      <c r="AA13" s="12"/>
      <c r="AB13" s="12"/>
      <c r="AC13" s="12"/>
    </row>
    <row r="16" spans="1:49" x14ac:dyDescent="0.25">
      <c r="M16" s="51" t="s">
        <v>79</v>
      </c>
      <c r="N16" s="51"/>
      <c r="O16" s="51"/>
      <c r="P16" s="51"/>
    </row>
    <row r="21" spans="1:29" x14ac:dyDescent="0.25">
      <c r="A21" s="50" t="s">
        <v>77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</row>
    <row r="22" spans="1:29" x14ac:dyDescent="0.25">
      <c r="A22" t="s">
        <v>37</v>
      </c>
      <c r="B22" t="s">
        <v>30</v>
      </c>
      <c r="C22" s="25">
        <v>45351</v>
      </c>
      <c r="D22" s="15">
        <v>575000</v>
      </c>
      <c r="E22" t="s">
        <v>31</v>
      </c>
      <c r="F22" t="s">
        <v>32</v>
      </c>
      <c r="G22" s="15">
        <v>575000</v>
      </c>
      <c r="H22" s="15">
        <v>213300</v>
      </c>
      <c r="I22" s="20">
        <f>H22/G22*100</f>
        <v>37.095652173913038</v>
      </c>
      <c r="J22" s="15">
        <v>426556</v>
      </c>
      <c r="K22" s="15">
        <f>G22-300696</f>
        <v>274304</v>
      </c>
      <c r="L22" s="15">
        <v>125860</v>
      </c>
      <c r="M22" s="30">
        <v>0</v>
      </c>
      <c r="N22" s="34">
        <v>0</v>
      </c>
      <c r="O22" s="39">
        <v>1</v>
      </c>
      <c r="P22" s="39">
        <v>0</v>
      </c>
      <c r="Q22" s="15" t="e">
        <f>K22/M22</f>
        <v>#DIV/0!</v>
      </c>
      <c r="R22" s="15">
        <f>K22/O22</f>
        <v>274304</v>
      </c>
      <c r="S22" s="44">
        <f>K22/O22/43560</f>
        <v>6.2971533516988059</v>
      </c>
      <c r="T22" s="39">
        <v>0</v>
      </c>
      <c r="U22" s="5" t="s">
        <v>38</v>
      </c>
      <c r="V22" t="s">
        <v>39</v>
      </c>
      <c r="X22" t="s">
        <v>35</v>
      </c>
      <c r="Y22">
        <v>0</v>
      </c>
      <c r="Z22">
        <v>1</v>
      </c>
      <c r="AA22" s="6">
        <v>39941</v>
      </c>
      <c r="AC22" s="7" t="s">
        <v>36</v>
      </c>
    </row>
    <row r="23" spans="1:29" x14ac:dyDescent="0.25">
      <c r="A23" t="s">
        <v>43</v>
      </c>
      <c r="B23" t="s">
        <v>44</v>
      </c>
      <c r="C23" s="25">
        <v>45226</v>
      </c>
      <c r="D23" s="15">
        <v>585000</v>
      </c>
      <c r="E23" t="s">
        <v>31</v>
      </c>
      <c r="F23" t="s">
        <v>32</v>
      </c>
      <c r="G23" s="15">
        <v>585000</v>
      </c>
      <c r="H23" s="15">
        <v>230600</v>
      </c>
      <c r="I23" s="20">
        <f>H23/G23*100</f>
        <v>39.418803418803414</v>
      </c>
      <c r="J23" s="15">
        <v>461282</v>
      </c>
      <c r="K23" s="15">
        <f>G23-335422</f>
        <v>249578</v>
      </c>
      <c r="L23" s="15">
        <v>125860</v>
      </c>
      <c r="M23" s="30">
        <v>0</v>
      </c>
      <c r="N23" s="34">
        <v>0</v>
      </c>
      <c r="O23" s="39">
        <v>1</v>
      </c>
      <c r="P23" s="39">
        <v>0</v>
      </c>
      <c r="Q23" s="15" t="e">
        <f>K23/M23</f>
        <v>#DIV/0!</v>
      </c>
      <c r="R23" s="15">
        <f>K23/O23</f>
        <v>249578</v>
      </c>
      <c r="S23" s="44">
        <f>K23/O23/43560</f>
        <v>5.7295224977043162</v>
      </c>
      <c r="T23" s="39">
        <v>0</v>
      </c>
      <c r="U23" s="5" t="s">
        <v>38</v>
      </c>
      <c r="V23" t="s">
        <v>45</v>
      </c>
      <c r="X23" t="s">
        <v>35</v>
      </c>
      <c r="Y23">
        <v>0</v>
      </c>
      <c r="Z23">
        <v>1</v>
      </c>
      <c r="AA23" s="6">
        <v>39941</v>
      </c>
      <c r="AC23" s="7" t="s">
        <v>36</v>
      </c>
    </row>
    <row r="24" spans="1:29" x14ac:dyDescent="0.25">
      <c r="A24" t="s">
        <v>58</v>
      </c>
      <c r="B24" t="s">
        <v>59</v>
      </c>
      <c r="C24" s="25">
        <v>45133</v>
      </c>
      <c r="D24" s="15">
        <v>615000</v>
      </c>
      <c r="E24" t="s">
        <v>31</v>
      </c>
      <c r="F24" t="s">
        <v>32</v>
      </c>
      <c r="G24" s="15">
        <v>615000</v>
      </c>
      <c r="H24" s="15">
        <v>257500</v>
      </c>
      <c r="I24" s="20">
        <f>H24/G24*100</f>
        <v>41.869918699186989</v>
      </c>
      <c r="J24" s="15">
        <v>514914</v>
      </c>
      <c r="K24" s="15">
        <f>G24-389054</f>
        <v>225946</v>
      </c>
      <c r="L24" s="15">
        <v>125860</v>
      </c>
      <c r="M24" s="30">
        <v>0</v>
      </c>
      <c r="N24" s="34">
        <v>0</v>
      </c>
      <c r="O24" s="39">
        <v>1</v>
      </c>
      <c r="P24" s="39">
        <v>0</v>
      </c>
      <c r="Q24" s="15" t="e">
        <f>K24/M24</f>
        <v>#DIV/0!</v>
      </c>
      <c r="R24" s="15">
        <f>K24/O24</f>
        <v>225946</v>
      </c>
      <c r="S24" s="44">
        <f>K24/O24/43560</f>
        <v>5.1870064279155192</v>
      </c>
      <c r="T24" s="39">
        <v>0</v>
      </c>
      <c r="U24" s="5" t="s">
        <v>60</v>
      </c>
      <c r="V24" t="s">
        <v>61</v>
      </c>
      <c r="X24" t="s">
        <v>35</v>
      </c>
      <c r="Y24">
        <v>0</v>
      </c>
      <c r="Z24">
        <v>0</v>
      </c>
      <c r="AA24" t="s">
        <v>53</v>
      </c>
      <c r="AC24" s="7" t="s">
        <v>36</v>
      </c>
    </row>
  </sheetData>
  <mergeCells count="3">
    <mergeCell ref="A1:AC1"/>
    <mergeCell ref="A21:AC21"/>
    <mergeCell ref="M16:P16"/>
  </mergeCells>
  <conditionalFormatting sqref="A3:AC10 A22:AC24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A030F-E2AF-498F-8ADC-8800D551BEF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2025-01-14T15:37:30Z</dcterms:created>
  <dcterms:modified xsi:type="dcterms:W3CDTF">2025-01-20T17:23:24Z</dcterms:modified>
</cp:coreProperties>
</file>