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2852E68E-3F44-4887-B752-3E0E44F7AF78}" xr6:coauthVersionLast="47" xr6:coauthVersionMax="47" xr10:uidLastSave="{00000000-0000-0000-0000-000000000000}"/>
  <bookViews>
    <workbookView xWindow="-300" yWindow="7650" windowWidth="29190" windowHeight="11295" xr2:uid="{3932762A-4DBB-4530-9FD6-A1DF417C4A42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K18" i="2"/>
  <c r="Q18" i="2" s="1"/>
  <c r="I19" i="2"/>
  <c r="K19" i="2"/>
  <c r="Q19" i="2" s="1"/>
  <c r="I3" i="2"/>
  <c r="K3" i="2"/>
  <c r="R3" i="2" s="1"/>
  <c r="I4" i="2"/>
  <c r="K4" i="2"/>
  <c r="S4" i="2" s="1"/>
  <c r="R4" i="2"/>
  <c r="I5" i="2"/>
  <c r="K5" i="2"/>
  <c r="Q5" i="2" s="1"/>
  <c r="D6" i="2"/>
  <c r="G6" i="2"/>
  <c r="H6" i="2"/>
  <c r="I7" i="2" s="1"/>
  <c r="J6" i="2"/>
  <c r="L6" i="2"/>
  <c r="M6" i="2"/>
  <c r="O6" i="2"/>
  <c r="P6" i="2"/>
  <c r="R19" i="2" l="1"/>
  <c r="S19" i="2"/>
  <c r="Q4" i="2"/>
  <c r="Q3" i="2"/>
  <c r="S5" i="2"/>
  <c r="K6" i="2"/>
  <c r="S8" i="2" s="1"/>
  <c r="S3" i="2"/>
  <c r="S18" i="2"/>
  <c r="R18" i="2"/>
  <c r="I8" i="2"/>
  <c r="R5" i="2"/>
  <c r="M8" i="2" l="1"/>
  <c r="P8" i="2"/>
</calcChain>
</file>

<file path=xl/sharedStrings.xml><?xml version="1.0" encoding="utf-8"?>
<sst xmlns="http://schemas.openxmlformats.org/spreadsheetml/2006/main" count="81" uniqueCount="55">
  <si>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</si>
  <si>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</si>
  <si>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</si>
  <si>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</si>
  <si>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</si>
  <si>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</si>
  <si>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</si>
  <si>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</si>
  <si>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</si>
  <si>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</si>
  <si>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</si>
  <si>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</si>
  <si>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</si>
  <si>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</si>
  <si>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</si>
  <si>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</si>
  <si>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</si>
  <si>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</si>
  <si>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</si>
  <si>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</si>
  <si>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</si>
  <si>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</si>
  <si>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</si>
  <si>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</si>
  <si>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</si>
  <si>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</si>
  <si>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</si>
  <si>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</si>
  <si>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</si>
  <si>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57-030-001-00</t>
  </si>
  <si>
    <t>842 LAKE</t>
  </si>
  <si>
    <t>WD</t>
  </si>
  <si>
    <t>03-ARM'S LENGTH</t>
  </si>
  <si>
    <t>030</t>
  </si>
  <si>
    <t>4887/316</t>
  </si>
  <si>
    <t>CONDO ABOVE AVG</t>
  </si>
  <si>
    <t>407</t>
  </si>
  <si>
    <t>57-030-002-00</t>
  </si>
  <si>
    <t>4881/466</t>
  </si>
  <si>
    <t>57-030-003-00</t>
  </si>
  <si>
    <t>4900/638</t>
  </si>
  <si>
    <t>57-030-004-00</t>
  </si>
  <si>
    <t>4856/748</t>
  </si>
  <si>
    <t>57-030-006-00</t>
  </si>
  <si>
    <t>4893/839</t>
  </si>
  <si>
    <t>Totals:</t>
  </si>
  <si>
    <t>Sale. Ratio =&gt;</t>
  </si>
  <si>
    <t>Average</t>
  </si>
  <si>
    <t>Std. Dev. =&gt;</t>
  </si>
  <si>
    <t>per FF=&gt;</t>
  </si>
  <si>
    <t>per SqFt=&gt;</t>
  </si>
  <si>
    <t>per Site=&gt;</t>
  </si>
  <si>
    <t>Concluded Value per Site = $110,400</t>
  </si>
  <si>
    <t>Condo Above Avg (CONDC) Site Value</t>
  </si>
  <si>
    <t>Do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</si>
</sst>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167" fontId="0" fillId="6" borderId="0" xfId="0" applyNumberForma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A021-423B-4FA7-BCE2-5A3CF1D1A2D5}">
  <dimension ref="A1:AW19"/>
  <sheetViews>
    <sheetView tabSelected="1" workbookViewId="0">
      <selection activeCell="A18" sqref="A18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8.285156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</cols>
  <sheetData>
    <row r="1" spans="1:49" x14ac:dyDescent="0.25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49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39</v>
      </c>
      <c r="B3" t="s">
        <v>30</v>
      </c>
      <c r="C3" s="25">
        <v>45233</v>
      </c>
      <c r="D3" s="15">
        <v>205000</v>
      </c>
      <c r="E3" t="s">
        <v>31</v>
      </c>
      <c r="F3" t="s">
        <v>32</v>
      </c>
      <c r="G3" s="15">
        <v>205000</v>
      </c>
      <c r="H3" s="15">
        <v>84800</v>
      </c>
      <c r="I3" s="20">
        <f>H3/G3*100</f>
        <v>41.365853658536587</v>
      </c>
      <c r="J3" s="15">
        <v>169520</v>
      </c>
      <c r="K3" s="15">
        <f>G3-91120</f>
        <v>113880</v>
      </c>
      <c r="L3" s="15">
        <v>78400</v>
      </c>
      <c r="M3" s="30">
        <v>0</v>
      </c>
      <c r="N3" s="34">
        <v>0</v>
      </c>
      <c r="O3" s="39">
        <v>1</v>
      </c>
      <c r="P3" s="39">
        <v>0</v>
      </c>
      <c r="Q3" s="15" t="e">
        <f>K3/M3</f>
        <v>#DIV/0!</v>
      </c>
      <c r="R3" s="15">
        <f>K3/O3</f>
        <v>113880</v>
      </c>
      <c r="S3" s="44">
        <f>K3/O3/43560</f>
        <v>2.6143250688705235</v>
      </c>
      <c r="T3" s="39">
        <v>0</v>
      </c>
      <c r="U3" s="5" t="s">
        <v>33</v>
      </c>
      <c r="V3" t="s">
        <v>40</v>
      </c>
      <c r="X3" t="s">
        <v>35</v>
      </c>
      <c r="Y3">
        <v>0</v>
      </c>
      <c r="Z3">
        <v>1</v>
      </c>
      <c r="AA3" s="6">
        <v>39947</v>
      </c>
      <c r="AC3" s="7" t="s">
        <v>36</v>
      </c>
    </row>
    <row r="4" spans="1:49" x14ac:dyDescent="0.25">
      <c r="A4" t="s">
        <v>41</v>
      </c>
      <c r="B4" t="s">
        <v>30</v>
      </c>
      <c r="C4" s="25">
        <v>45049</v>
      </c>
      <c r="D4" s="15">
        <v>192000</v>
      </c>
      <c r="E4" t="s">
        <v>31</v>
      </c>
      <c r="F4" t="s">
        <v>32</v>
      </c>
      <c r="G4" s="15">
        <v>192000</v>
      </c>
      <c r="H4" s="15">
        <v>84800</v>
      </c>
      <c r="I4" s="20">
        <f>H4/G4*100</f>
        <v>44.166666666666664</v>
      </c>
      <c r="J4" s="15">
        <v>169520</v>
      </c>
      <c r="K4" s="15">
        <f>G4-91120</f>
        <v>100880</v>
      </c>
      <c r="L4" s="15">
        <v>78400</v>
      </c>
      <c r="M4" s="30">
        <v>0</v>
      </c>
      <c r="N4" s="34">
        <v>0</v>
      </c>
      <c r="O4" s="39">
        <v>1</v>
      </c>
      <c r="P4" s="39">
        <v>0</v>
      </c>
      <c r="Q4" s="15" t="e">
        <f>K4/M4</f>
        <v>#DIV/0!</v>
      </c>
      <c r="R4" s="15">
        <f>K4/O4</f>
        <v>100880</v>
      </c>
      <c r="S4" s="44">
        <f>K4/O4/43560</f>
        <v>2.3158861340679522</v>
      </c>
      <c r="T4" s="39">
        <v>0</v>
      </c>
      <c r="U4" s="5" t="s">
        <v>33</v>
      </c>
      <c r="V4" t="s">
        <v>42</v>
      </c>
      <c r="X4" t="s">
        <v>35</v>
      </c>
      <c r="Y4">
        <v>0</v>
      </c>
      <c r="Z4">
        <v>1</v>
      </c>
      <c r="AA4" s="6">
        <v>39947</v>
      </c>
      <c r="AC4" s="7" t="s">
        <v>36</v>
      </c>
    </row>
    <row r="5" spans="1:49" ht="15.75" thickBot="1" x14ac:dyDescent="0.3">
      <c r="A5" t="s">
        <v>43</v>
      </c>
      <c r="B5" t="s">
        <v>30</v>
      </c>
      <c r="C5" s="25">
        <v>45204</v>
      </c>
      <c r="D5" s="15">
        <v>207500</v>
      </c>
      <c r="E5" t="s">
        <v>31</v>
      </c>
      <c r="F5" t="s">
        <v>32</v>
      </c>
      <c r="G5" s="15">
        <v>207500</v>
      </c>
      <c r="H5" s="15">
        <v>84800</v>
      </c>
      <c r="I5" s="20">
        <f>H5/G5*100</f>
        <v>40.867469879518069</v>
      </c>
      <c r="J5" s="15">
        <v>169520</v>
      </c>
      <c r="K5" s="15">
        <f>G5-91120</f>
        <v>116380</v>
      </c>
      <c r="L5" s="15">
        <v>78400</v>
      </c>
      <c r="M5" s="30">
        <v>0</v>
      </c>
      <c r="N5" s="34">
        <v>0</v>
      </c>
      <c r="O5" s="39">
        <v>1</v>
      </c>
      <c r="P5" s="39">
        <v>0</v>
      </c>
      <c r="Q5" s="15" t="e">
        <f>K5/M5</f>
        <v>#DIV/0!</v>
      </c>
      <c r="R5" s="15">
        <f>K5/O5</f>
        <v>116380</v>
      </c>
      <c r="S5" s="44">
        <f>K5/O5/43560</f>
        <v>2.6717171717171717</v>
      </c>
      <c r="T5" s="39">
        <v>0</v>
      </c>
      <c r="U5" s="5" t="s">
        <v>33</v>
      </c>
      <c r="V5" t="s">
        <v>44</v>
      </c>
      <c r="X5" t="s">
        <v>35</v>
      </c>
      <c r="Y5">
        <v>0</v>
      </c>
      <c r="Z5">
        <v>1</v>
      </c>
      <c r="AA5" s="6">
        <v>39947</v>
      </c>
      <c r="AC5" s="7" t="s">
        <v>36</v>
      </c>
    </row>
    <row r="6" spans="1:49" ht="15.75" thickTop="1" x14ac:dyDescent="0.25">
      <c r="A6" s="8"/>
      <c r="B6" s="8"/>
      <c r="C6" s="26" t="s">
        <v>45</v>
      </c>
      <c r="D6" s="16">
        <f>+SUM(D3:D5)</f>
        <v>604500</v>
      </c>
      <c r="E6" s="8"/>
      <c r="F6" s="8"/>
      <c r="G6" s="16">
        <f>+SUM(G3:G5)</f>
        <v>604500</v>
      </c>
      <c r="H6" s="16">
        <f>+SUM(H3:H5)</f>
        <v>254400</v>
      </c>
      <c r="I6" s="21"/>
      <c r="J6" s="16">
        <f>+SUM(J3:J5)</f>
        <v>508560</v>
      </c>
      <c r="K6" s="16">
        <f>+SUM(K3:K5)</f>
        <v>331140</v>
      </c>
      <c r="L6" s="16">
        <f>+SUM(L3:L5)</f>
        <v>235200</v>
      </c>
      <c r="M6" s="31">
        <f>+SUM(M3:M5)</f>
        <v>0</v>
      </c>
      <c r="N6" s="35"/>
      <c r="O6" s="40">
        <f>+SUM(O3:O5)</f>
        <v>3</v>
      </c>
      <c r="P6" s="40">
        <f>+SUM(P3:P5)</f>
        <v>0</v>
      </c>
      <c r="Q6" s="16"/>
      <c r="R6" s="16"/>
      <c r="S6" s="45"/>
      <c r="T6" s="40"/>
      <c r="U6" s="9"/>
      <c r="V6" s="8"/>
      <c r="W6" s="8"/>
      <c r="X6" s="8"/>
      <c r="Y6" s="8"/>
      <c r="Z6" s="8"/>
      <c r="AA6" s="8"/>
      <c r="AB6" s="8"/>
      <c r="AC6" s="8"/>
    </row>
    <row r="7" spans="1:49" x14ac:dyDescent="0.25">
      <c r="A7" s="10"/>
      <c r="B7" s="10"/>
      <c r="C7" s="27"/>
      <c r="D7" s="17"/>
      <c r="E7" s="10"/>
      <c r="F7" s="10"/>
      <c r="G7" s="17"/>
      <c r="H7" s="17" t="s">
        <v>46</v>
      </c>
      <c r="I7" s="22">
        <f>H6/G6*100</f>
        <v>42.084367245657567</v>
      </c>
      <c r="J7" s="17"/>
      <c r="K7" s="17"/>
      <c r="L7" s="17" t="s">
        <v>47</v>
      </c>
      <c r="M7" s="32"/>
      <c r="N7" s="36"/>
      <c r="O7" s="41" t="s">
        <v>47</v>
      </c>
      <c r="P7" s="41"/>
      <c r="Q7" s="17"/>
      <c r="R7" s="17" t="s">
        <v>47</v>
      </c>
      <c r="S7" s="46"/>
      <c r="T7" s="41"/>
      <c r="U7" s="11"/>
      <c r="V7" s="10"/>
      <c r="W7" s="10"/>
      <c r="X7" s="10"/>
      <c r="Y7" s="10"/>
      <c r="Z7" s="10"/>
      <c r="AA7" s="10"/>
      <c r="AB7" s="10"/>
      <c r="AC7" s="10"/>
    </row>
    <row r="8" spans="1:49" x14ac:dyDescent="0.25">
      <c r="A8" s="12"/>
      <c r="B8" s="12"/>
      <c r="C8" s="28"/>
      <c r="D8" s="18"/>
      <c r="E8" s="12"/>
      <c r="F8" s="12"/>
      <c r="G8" s="18"/>
      <c r="H8" s="18" t="s">
        <v>48</v>
      </c>
      <c r="I8" s="23">
        <f>STDEV(I3:I5)</f>
        <v>1.7784655997999628</v>
      </c>
      <c r="J8" s="18"/>
      <c r="K8" s="18"/>
      <c r="L8" s="18" t="s">
        <v>49</v>
      </c>
      <c r="M8" s="48" t="e">
        <f>K6/M6</f>
        <v>#DIV/0!</v>
      </c>
      <c r="N8" s="37"/>
      <c r="O8" s="42" t="s">
        <v>51</v>
      </c>
      <c r="P8" s="42">
        <f>K6/O6</f>
        <v>110380</v>
      </c>
      <c r="Q8" s="18"/>
      <c r="R8" s="18" t="s">
        <v>50</v>
      </c>
      <c r="S8" s="47">
        <f>K6/O6/43560</f>
        <v>2.533976124885216</v>
      </c>
      <c r="T8" s="42"/>
      <c r="U8" s="13"/>
      <c r="V8" s="12"/>
      <c r="W8" s="12"/>
      <c r="X8" s="12"/>
      <c r="Y8" s="12"/>
      <c r="Z8" s="12"/>
      <c r="AA8" s="12"/>
      <c r="AB8" s="12"/>
      <c r="AC8" s="12"/>
    </row>
    <row r="12" spans="1:49" x14ac:dyDescent="0.25">
      <c r="N12" s="51" t="s">
        <v>52</v>
      </c>
      <c r="O12" s="51"/>
      <c r="P12" s="51"/>
    </row>
    <row r="17" spans="1:42" x14ac:dyDescent="0.25">
      <c r="A17" s="50" t="s">
        <v>54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</row>
    <row r="18" spans="1:42" x14ac:dyDescent="0.25">
      <c r="A18" t="s">
        <v>29</v>
      </c>
      <c r="B18" t="s">
        <v>30</v>
      </c>
      <c r="C18" s="25">
        <v>45177</v>
      </c>
      <c r="D18" s="15">
        <v>260000</v>
      </c>
      <c r="E18" t="s">
        <v>31</v>
      </c>
      <c r="F18" t="s">
        <v>32</v>
      </c>
      <c r="G18" s="15">
        <v>260000</v>
      </c>
      <c r="H18" s="15">
        <v>96000</v>
      </c>
      <c r="I18" s="20">
        <f>H18/G18*100</f>
        <v>36.923076923076927</v>
      </c>
      <c r="J18" s="15">
        <v>191905</v>
      </c>
      <c r="K18" s="15">
        <f>G18-113505</f>
        <v>146495</v>
      </c>
      <c r="L18" s="15">
        <v>78400</v>
      </c>
      <c r="M18" s="30">
        <v>0</v>
      </c>
      <c r="N18" s="34">
        <v>0</v>
      </c>
      <c r="O18" s="39">
        <v>1</v>
      </c>
      <c r="P18" s="39">
        <v>0</v>
      </c>
      <c r="Q18" s="15" t="e">
        <f>K18/M18</f>
        <v>#DIV/0!</v>
      </c>
      <c r="R18" s="15">
        <f>K18/O18</f>
        <v>146495</v>
      </c>
      <c r="S18" s="44">
        <f>K18/O18/43560</f>
        <v>3.3630624426078972</v>
      </c>
      <c r="T18" s="39">
        <v>0</v>
      </c>
      <c r="U18" s="5" t="s">
        <v>33</v>
      </c>
      <c r="V18" t="s">
        <v>34</v>
      </c>
      <c r="X18" t="s">
        <v>35</v>
      </c>
      <c r="Y18">
        <v>0</v>
      </c>
      <c r="Z18">
        <v>1</v>
      </c>
      <c r="AA18" s="6">
        <v>39947</v>
      </c>
      <c r="AC18" s="7" t="s">
        <v>36</v>
      </c>
      <c r="AN18" s="2"/>
      <c r="AP18" s="2"/>
    </row>
    <row r="19" spans="1:42" x14ac:dyDescent="0.25">
      <c r="A19" t="s">
        <v>37</v>
      </c>
      <c r="B19" t="s">
        <v>30</v>
      </c>
      <c r="C19" s="25">
        <v>45162</v>
      </c>
      <c r="D19" s="15">
        <v>217500</v>
      </c>
      <c r="E19" t="s">
        <v>31</v>
      </c>
      <c r="F19" t="s">
        <v>32</v>
      </c>
      <c r="G19" s="15">
        <v>217500</v>
      </c>
      <c r="H19" s="15">
        <v>84800</v>
      </c>
      <c r="I19" s="20">
        <f>H19/G19*100</f>
        <v>38.988505747126432</v>
      </c>
      <c r="J19" s="15">
        <v>169520</v>
      </c>
      <c r="K19" s="15">
        <f>G19-91120</f>
        <v>126380</v>
      </c>
      <c r="L19" s="15">
        <v>78400</v>
      </c>
      <c r="M19" s="30">
        <v>0</v>
      </c>
      <c r="N19" s="34">
        <v>0</v>
      </c>
      <c r="O19" s="39">
        <v>1</v>
      </c>
      <c r="P19" s="39">
        <v>0</v>
      </c>
      <c r="Q19" s="15" t="e">
        <f>K19/M19</f>
        <v>#DIV/0!</v>
      </c>
      <c r="R19" s="15">
        <f>K19/O19</f>
        <v>126380</v>
      </c>
      <c r="S19" s="44">
        <f>K19/O19/43560</f>
        <v>2.9012855831037649</v>
      </c>
      <c r="T19" s="39">
        <v>0</v>
      </c>
      <c r="U19" s="5" t="s">
        <v>33</v>
      </c>
      <c r="V19" t="s">
        <v>38</v>
      </c>
      <c r="X19" t="s">
        <v>35</v>
      </c>
      <c r="Y19">
        <v>0</v>
      </c>
      <c r="Z19">
        <v>1</v>
      </c>
      <c r="AA19" s="6">
        <v>39947</v>
      </c>
      <c r="AC19" s="7" t="s">
        <v>36</v>
      </c>
    </row>
  </sheetData>
  <mergeCells count="3">
    <mergeCell ref="A1:AC1"/>
    <mergeCell ref="A17:AC17"/>
    <mergeCell ref="N12:P12"/>
  </mergeCells>
  <conditionalFormatting sqref="A3:AC5 A18:AC19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1C17-E43E-4714-8717-E0B1E2E9B71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2025-01-14T15:32:54Z</dcterms:created>
  <dcterms:modified xsi:type="dcterms:W3CDTF">2025-04-28T12:52:53Z</dcterms:modified>
</cp:coreProperties>
</file>