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FF8DE052-525F-4DCD-9F32-7D266603DDEF}" xr6:coauthVersionLast="47" xr6:coauthVersionMax="47" xr10:uidLastSave="{00000000-0000-0000-0000-000000000000}"/>
  <bookViews>
    <workbookView xWindow="-120" yWindow="-120" windowWidth="29040" windowHeight="15720" xr2:uid="{E8EBAF44-B299-4C9D-85C9-44AF64B43AA4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2" l="1"/>
  <c r="R4" i="2" s="1"/>
  <c r="I4" i="2"/>
  <c r="Q4" i="2" l="1"/>
  <c r="S4" i="2"/>
  <c r="K3" i="2" l="1"/>
  <c r="Q3" i="2" s="1"/>
  <c r="I3" i="2"/>
  <c r="K7" i="2"/>
  <c r="S7" i="2" s="1"/>
  <c r="I7" i="2"/>
  <c r="K19" i="2"/>
  <c r="Q19" i="2" s="1"/>
  <c r="I19" i="2"/>
  <c r="I23" i="2"/>
  <c r="K23" i="2"/>
  <c r="Q23" i="2" s="1"/>
  <c r="I20" i="2"/>
  <c r="K20" i="2"/>
  <c r="R20" i="2" s="1"/>
  <c r="I21" i="2"/>
  <c r="K21" i="2"/>
  <c r="S21" i="2" s="1"/>
  <c r="I6" i="2"/>
  <c r="K6" i="2"/>
  <c r="Q6" i="2" s="1"/>
  <c r="I5" i="2"/>
  <c r="K5" i="2"/>
  <c r="Q5" i="2" s="1"/>
  <c r="I22" i="2"/>
  <c r="K22" i="2"/>
  <c r="Q22" i="2" s="1"/>
  <c r="I8" i="2"/>
  <c r="K8" i="2"/>
  <c r="Q8" i="2" s="1"/>
  <c r="D9" i="2"/>
  <c r="G9" i="2"/>
  <c r="H9" i="2"/>
  <c r="J9" i="2"/>
  <c r="L9" i="2"/>
  <c r="M9" i="2"/>
  <c r="O9" i="2"/>
  <c r="P9" i="2"/>
  <c r="S8" i="2" l="1"/>
  <c r="R6" i="2"/>
  <c r="S6" i="2"/>
  <c r="R3" i="2"/>
  <c r="S3" i="2"/>
  <c r="Q7" i="2"/>
  <c r="R7" i="2"/>
  <c r="I11" i="2"/>
  <c r="I10" i="2"/>
  <c r="R8" i="2"/>
  <c r="R21" i="2"/>
  <c r="Q21" i="2"/>
  <c r="R19" i="2"/>
  <c r="S19" i="2"/>
  <c r="S22" i="2"/>
  <c r="R22" i="2"/>
  <c r="Q20" i="2"/>
  <c r="S5" i="2"/>
  <c r="S20" i="2"/>
  <c r="R5" i="2"/>
  <c r="K9" i="2"/>
  <c r="S23" i="2"/>
  <c r="R23" i="2"/>
  <c r="M11" i="2" l="1"/>
  <c r="P11" i="2"/>
  <c r="S11" i="2"/>
</calcChain>
</file>

<file path=xl/sharedStrings.xml><?xml version="1.0" encoding="utf-8"?>
<sst xmlns="http://schemas.openxmlformats.org/spreadsheetml/2006/main" count="145" uniqueCount="83">
  <si>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</si>
  <si>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</si>
  <si>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</si>
  <si>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</si>
  <si>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</si>
  <si>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</si>
  <si>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</si>
  <si>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</si>
  <si>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</si>
  <si>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</si>
  <si>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</si>
  <si>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</si>
  <si>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</si>
  <si>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</si>
  <si>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</si>
  <si>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</si>
  <si>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</si>
  <si>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</si>
  <si>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</si>
  <si>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</si>
  <si>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</si>
  <si>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</si>
  <si>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</si>
  <si>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</si>
  <si>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</si>
  <si>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</si>
  <si>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</si>
  <si>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</si>
  <si>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</si>
  <si>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</si>
  <si>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57-009-023-00</t>
  </si>
  <si>
    <t>350 N MAPLE</t>
  </si>
  <si>
    <t>WD</t>
  </si>
  <si>
    <t>03-ARM'S LENGTH</t>
  </si>
  <si>
    <t>ERES</t>
  </si>
  <si>
    <t>4814/706</t>
  </si>
  <si>
    <t>EAST RESIDENTIAL</t>
  </si>
  <si>
    <t>401</t>
  </si>
  <si>
    <t>FF2 EAST RES</t>
  </si>
  <si>
    <t>57-016-004-20</t>
  </si>
  <si>
    <t>1169 BRIDGE</t>
  </si>
  <si>
    <t>4831/774</t>
  </si>
  <si>
    <t>NOT INSPECTED</t>
  </si>
  <si>
    <t>402</t>
  </si>
  <si>
    <t>57-100-020-10</t>
  </si>
  <si>
    <t>344 LUCY</t>
  </si>
  <si>
    <t>4800/883</t>
  </si>
  <si>
    <t>57-208-039-00</t>
  </si>
  <si>
    <t>339 LUCY</t>
  </si>
  <si>
    <t>4781/213</t>
  </si>
  <si>
    <t>57-300-019-00</t>
  </si>
  <si>
    <t>234 SPEAR</t>
  </si>
  <si>
    <t>4891/609</t>
  </si>
  <si>
    <t>57-300-023-00</t>
  </si>
  <si>
    <t>647 BUTLER</t>
  </si>
  <si>
    <t>4816/154</t>
  </si>
  <si>
    <t>57-300-024-00</t>
  </si>
  <si>
    <t>633 BUTLER</t>
  </si>
  <si>
    <t>4776/850</t>
  </si>
  <si>
    <t>57-300-045-00</t>
  </si>
  <si>
    <t>526 BUTLER</t>
  </si>
  <si>
    <t>4810/859</t>
  </si>
  <si>
    <t>57-300-053-50</t>
  </si>
  <si>
    <t>120 MARY</t>
  </si>
  <si>
    <t>4849/671</t>
  </si>
  <si>
    <t>57-600-002-00</t>
  </si>
  <si>
    <t>1045 BRIDGE</t>
  </si>
  <si>
    <t>4787/846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</si>
  <si>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</si>
  <si>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</si>
  <si>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</si>
  <si>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</si>
  <si>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</si>
  <si>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</si>
  <si>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</si>
  <si>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Concluded FF Rate</t>
  </si>
  <si>
    <t>Do Not Use</t>
  </si>
  <si>
    <t>East Residential (ERES) Land Value</t>
  </si>
  <si>
    <t>57-507-055-00</t>
  </si>
  <si>
    <t>648 ALLEGAN</t>
  </si>
  <si>
    <t>PTA</t>
  </si>
  <si>
    <t>EHRES</t>
  </si>
  <si>
    <t>EAST HILL RESIDENTIAL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</si>
</sst>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6" fontId="0" fillId="4" borderId="0" xfId="0" applyNumberFormat="1" applyFill="1"/>
    <xf numFmtId="168" fontId="2" fillId="4" borderId="2" xfId="0" applyNumberFormat="1" applyFont="1" applyFill="1" applyBorder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4"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B476-9CED-44C6-8EFE-743AE0565E34}">
  <dimension ref="A1:AX23"/>
  <sheetViews>
    <sheetView tabSelected="1" workbookViewId="0">
      <selection activeCell="P15" sqref="P15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6.710937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2.5703125" bestFit="1" customWidth="1"/>
  </cols>
  <sheetData>
    <row r="1" spans="1:50" x14ac:dyDescent="0.25">
      <c r="A1" s="52" t="s">
        <v>77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</row>
    <row r="2" spans="1:50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t="s">
        <v>39</v>
      </c>
      <c r="B3" t="s">
        <v>40</v>
      </c>
      <c r="C3" s="25">
        <v>44946</v>
      </c>
      <c r="D3" s="15">
        <v>330000</v>
      </c>
      <c r="E3" t="s">
        <v>32</v>
      </c>
      <c r="F3" t="s">
        <v>33</v>
      </c>
      <c r="G3" s="15">
        <v>330000</v>
      </c>
      <c r="H3" s="15">
        <v>306400</v>
      </c>
      <c r="I3" s="20">
        <f>H3/G3*100</f>
        <v>92.848484848484844</v>
      </c>
      <c r="J3" s="15">
        <v>612704</v>
      </c>
      <c r="K3" s="15">
        <f>G3-0</f>
        <v>330000</v>
      </c>
      <c r="L3" s="15">
        <v>612704</v>
      </c>
      <c r="M3" s="30">
        <v>173.190213</v>
      </c>
      <c r="N3" s="34">
        <v>158</v>
      </c>
      <c r="O3" s="39">
        <v>0.71499999999999997</v>
      </c>
      <c r="P3" s="39">
        <v>0.71499999999999997</v>
      </c>
      <c r="Q3" s="15">
        <f>K3/M3</f>
        <v>1905.4194476913081</v>
      </c>
      <c r="R3" s="15">
        <f>K3/O3</f>
        <v>461538.46153846156</v>
      </c>
      <c r="S3" s="44">
        <f>K3/O3/43560</f>
        <v>10.595465140919687</v>
      </c>
      <c r="T3" s="39">
        <v>197</v>
      </c>
      <c r="U3" s="5" t="s">
        <v>34</v>
      </c>
      <c r="V3" t="s">
        <v>41</v>
      </c>
      <c r="X3" t="s">
        <v>36</v>
      </c>
      <c r="Y3">
        <v>0</v>
      </c>
      <c r="Z3">
        <v>0</v>
      </c>
      <c r="AA3" t="s">
        <v>42</v>
      </c>
      <c r="AC3" s="7" t="s">
        <v>43</v>
      </c>
      <c r="AD3" t="s">
        <v>38</v>
      </c>
    </row>
    <row r="4" spans="1:50" x14ac:dyDescent="0.25">
      <c r="A4" t="s">
        <v>78</v>
      </c>
      <c r="B4" t="s">
        <v>79</v>
      </c>
      <c r="C4" s="25">
        <v>45107</v>
      </c>
      <c r="D4" s="15">
        <v>550000</v>
      </c>
      <c r="E4" t="s">
        <v>80</v>
      </c>
      <c r="F4" t="s">
        <v>33</v>
      </c>
      <c r="G4" s="15">
        <v>550000</v>
      </c>
      <c r="H4" s="15">
        <v>244000</v>
      </c>
      <c r="I4" s="20">
        <f>H4/G4*100</f>
        <v>44.363636363636367</v>
      </c>
      <c r="J4" s="15">
        <v>488029</v>
      </c>
      <c r="K4" s="15">
        <f>G4-257029</f>
        <v>292971</v>
      </c>
      <c r="L4" s="15">
        <v>231000</v>
      </c>
      <c r="M4" s="30">
        <v>66</v>
      </c>
      <c r="N4" s="34">
        <v>127.782608</v>
      </c>
      <c r="O4" s="39">
        <v>0.20200000000000001</v>
      </c>
      <c r="P4" s="39">
        <v>0.20200000000000001</v>
      </c>
      <c r="Q4" s="15">
        <f>K4/M4</f>
        <v>4438.954545454545</v>
      </c>
      <c r="R4" s="15">
        <f>K4/O4</f>
        <v>1450351.4851485149</v>
      </c>
      <c r="S4" s="44">
        <f>K4/O4/43560</f>
        <v>33.295488639773069</v>
      </c>
      <c r="T4" s="39">
        <v>66</v>
      </c>
      <c r="U4" s="5" t="s">
        <v>81</v>
      </c>
      <c r="X4" t="s">
        <v>82</v>
      </c>
      <c r="Y4">
        <v>0</v>
      </c>
      <c r="Z4">
        <v>1</v>
      </c>
      <c r="AA4" s="6">
        <v>45597</v>
      </c>
      <c r="AC4" s="7" t="s">
        <v>37</v>
      </c>
      <c r="AD4" t="s">
        <v>81</v>
      </c>
      <c r="AE4" t="s">
        <v>81</v>
      </c>
    </row>
    <row r="5" spans="1:50" x14ac:dyDescent="0.25">
      <c r="A5" t="s">
        <v>56</v>
      </c>
      <c r="B5" t="s">
        <v>57</v>
      </c>
      <c r="C5" s="25">
        <v>44742</v>
      </c>
      <c r="D5" s="15">
        <v>980000</v>
      </c>
      <c r="E5" t="s">
        <v>32</v>
      </c>
      <c r="F5" t="s">
        <v>33</v>
      </c>
      <c r="G5" s="15">
        <v>980000</v>
      </c>
      <c r="H5" s="15">
        <v>518400</v>
      </c>
      <c r="I5" s="20">
        <f>H5/G5*100</f>
        <v>52.897959183673471</v>
      </c>
      <c r="J5" s="15">
        <v>1036859</v>
      </c>
      <c r="K5" s="15">
        <f>G5-725537</f>
        <v>254463</v>
      </c>
      <c r="L5" s="15">
        <v>311322</v>
      </c>
      <c r="M5" s="30">
        <v>66</v>
      </c>
      <c r="N5" s="34">
        <v>132</v>
      </c>
      <c r="O5" s="39">
        <v>0.2</v>
      </c>
      <c r="P5" s="39">
        <v>0.2</v>
      </c>
      <c r="Q5" s="15">
        <f>K5/M5</f>
        <v>3855.5</v>
      </c>
      <c r="R5" s="15">
        <f>K5/O5</f>
        <v>1272315</v>
      </c>
      <c r="S5" s="44">
        <f>K5/O5/43560</f>
        <v>29.208333333333332</v>
      </c>
      <c r="T5" s="39">
        <v>66</v>
      </c>
      <c r="U5" s="5" t="s">
        <v>34</v>
      </c>
      <c r="V5" t="s">
        <v>58</v>
      </c>
      <c r="X5" t="s">
        <v>36</v>
      </c>
      <c r="Y5">
        <v>0</v>
      </c>
      <c r="Z5">
        <v>1</v>
      </c>
      <c r="AA5" s="6">
        <v>44168</v>
      </c>
      <c r="AC5" s="7" t="s">
        <v>37</v>
      </c>
      <c r="AD5" t="s">
        <v>38</v>
      </c>
    </row>
    <row r="6" spans="1:50" x14ac:dyDescent="0.25">
      <c r="A6" t="s">
        <v>53</v>
      </c>
      <c r="B6" t="s">
        <v>54</v>
      </c>
      <c r="C6" s="25">
        <v>44862</v>
      </c>
      <c r="D6" s="15">
        <v>655000</v>
      </c>
      <c r="E6" t="s">
        <v>32</v>
      </c>
      <c r="F6" t="s">
        <v>33</v>
      </c>
      <c r="G6" s="15">
        <v>655000</v>
      </c>
      <c r="H6" s="15">
        <v>369200</v>
      </c>
      <c r="I6" s="20">
        <f t="shared" ref="I6:I8" si="0">H6/G6*100</f>
        <v>56.36641221374046</v>
      </c>
      <c r="J6" s="15">
        <v>738434</v>
      </c>
      <c r="K6" s="15">
        <f>G6-427112</f>
        <v>227888</v>
      </c>
      <c r="L6" s="15">
        <v>311322</v>
      </c>
      <c r="M6" s="30">
        <v>66</v>
      </c>
      <c r="N6" s="34">
        <v>132</v>
      </c>
      <c r="O6" s="39">
        <v>0.2</v>
      </c>
      <c r="P6" s="39">
        <v>0.2</v>
      </c>
      <c r="Q6" s="15">
        <f t="shared" ref="Q6:Q8" si="1">K6/M6</f>
        <v>3452.848484848485</v>
      </c>
      <c r="R6" s="15">
        <f t="shared" ref="R6:R8" si="2">K6/O6</f>
        <v>1139440</v>
      </c>
      <c r="S6" s="44">
        <f t="shared" ref="S6:S8" si="3">K6/O6/43560</f>
        <v>26.157943067033976</v>
      </c>
      <c r="T6" s="39">
        <v>66</v>
      </c>
      <c r="U6" s="5" t="s">
        <v>34</v>
      </c>
      <c r="V6" t="s">
        <v>55</v>
      </c>
      <c r="X6" t="s">
        <v>36</v>
      </c>
      <c r="Y6">
        <v>0</v>
      </c>
      <c r="Z6">
        <v>1</v>
      </c>
      <c r="AA6" s="6">
        <v>45645</v>
      </c>
      <c r="AC6" s="7" t="s">
        <v>37</v>
      </c>
      <c r="AD6" t="s">
        <v>38</v>
      </c>
    </row>
    <row r="7" spans="1:50" x14ac:dyDescent="0.25">
      <c r="A7" t="s">
        <v>30</v>
      </c>
      <c r="B7" t="s">
        <v>31</v>
      </c>
      <c r="C7" s="25">
        <v>44862</v>
      </c>
      <c r="D7" s="15">
        <v>477425</v>
      </c>
      <c r="E7" t="s">
        <v>32</v>
      </c>
      <c r="F7" t="s">
        <v>33</v>
      </c>
      <c r="G7" s="15">
        <v>477425</v>
      </c>
      <c r="H7" s="15">
        <v>486000</v>
      </c>
      <c r="I7" s="20">
        <f>H7/G7*100</f>
        <v>101.79609362727129</v>
      </c>
      <c r="J7" s="15">
        <v>971990</v>
      </c>
      <c r="K7" s="15">
        <f>G7-291211</f>
        <v>186214</v>
      </c>
      <c r="L7" s="15">
        <v>680779</v>
      </c>
      <c r="M7" s="30">
        <v>144.32454799999999</v>
      </c>
      <c r="N7" s="34">
        <v>267</v>
      </c>
      <c r="O7" s="39">
        <v>0.69299999999999995</v>
      </c>
      <c r="P7" s="39">
        <v>0.69299999999999995</v>
      </c>
      <c r="Q7" s="15">
        <f>K7/M7</f>
        <v>1290.2448168415535</v>
      </c>
      <c r="R7" s="15">
        <f>K7/O7</f>
        <v>268707.0707070707</v>
      </c>
      <c r="S7" s="44">
        <f>K7/O7/43560</f>
        <v>6.1686655350567197</v>
      </c>
      <c r="T7" s="39">
        <v>113</v>
      </c>
      <c r="U7" s="5" t="s">
        <v>34</v>
      </c>
      <c r="V7" t="s">
        <v>35</v>
      </c>
      <c r="X7" t="s">
        <v>36</v>
      </c>
      <c r="Y7">
        <v>0</v>
      </c>
      <c r="Z7">
        <v>1</v>
      </c>
      <c r="AA7" s="6">
        <v>45245</v>
      </c>
      <c r="AC7" s="7" t="s">
        <v>37</v>
      </c>
      <c r="AD7" t="s">
        <v>38</v>
      </c>
      <c r="AO7" s="2"/>
      <c r="AQ7" s="2"/>
    </row>
    <row r="8" spans="1:50" ht="15.75" thickBot="1" x14ac:dyDescent="0.3">
      <c r="A8" t="s">
        <v>62</v>
      </c>
      <c r="B8" t="s">
        <v>63</v>
      </c>
      <c r="C8" s="25">
        <v>45027</v>
      </c>
      <c r="D8" s="15">
        <v>665000</v>
      </c>
      <c r="E8" t="s">
        <v>32</v>
      </c>
      <c r="F8" t="s">
        <v>33</v>
      </c>
      <c r="G8" s="15">
        <v>665000</v>
      </c>
      <c r="H8" s="15">
        <v>352800</v>
      </c>
      <c r="I8" s="20">
        <f t="shared" si="0"/>
        <v>53.05263157894737</v>
      </c>
      <c r="J8" s="15">
        <v>705672</v>
      </c>
      <c r="K8" s="15">
        <f>G8-394350</f>
        <v>270650</v>
      </c>
      <c r="L8" s="15">
        <v>311322</v>
      </c>
      <c r="M8" s="30">
        <v>66</v>
      </c>
      <c r="N8" s="34">
        <v>132</v>
      </c>
      <c r="O8" s="39">
        <v>0.2</v>
      </c>
      <c r="P8" s="39">
        <v>0.2</v>
      </c>
      <c r="Q8" s="15">
        <f t="shared" si="1"/>
        <v>4100.757575757576</v>
      </c>
      <c r="R8" s="15">
        <f t="shared" si="2"/>
        <v>1353250</v>
      </c>
      <c r="S8" s="44">
        <f t="shared" si="3"/>
        <v>31.066345270890725</v>
      </c>
      <c r="T8" s="39">
        <v>66</v>
      </c>
      <c r="U8" s="5" t="s">
        <v>34</v>
      </c>
      <c r="V8" t="s">
        <v>64</v>
      </c>
      <c r="X8" t="s">
        <v>36</v>
      </c>
      <c r="Y8">
        <v>0</v>
      </c>
      <c r="Z8">
        <v>1</v>
      </c>
      <c r="AA8" s="6">
        <v>45644</v>
      </c>
      <c r="AC8" s="7" t="s">
        <v>37</v>
      </c>
      <c r="AD8" t="s">
        <v>38</v>
      </c>
    </row>
    <row r="9" spans="1:50" ht="15.75" thickTop="1" x14ac:dyDescent="0.25">
      <c r="A9" s="8"/>
      <c r="B9" s="8"/>
      <c r="C9" s="26" t="s">
        <v>68</v>
      </c>
      <c r="D9" s="16">
        <f>+SUM(D3:D8)</f>
        <v>3657425</v>
      </c>
      <c r="E9" s="8"/>
      <c r="F9" s="8"/>
      <c r="G9" s="16">
        <f>+SUM(G3:G8)</f>
        <v>3657425</v>
      </c>
      <c r="H9" s="16">
        <f>+SUM(H3:H8)</f>
        <v>2276800</v>
      </c>
      <c r="I9" s="21"/>
      <c r="J9" s="16">
        <f>+SUM(J3:J8)</f>
        <v>4553688</v>
      </c>
      <c r="K9" s="16">
        <f>+SUM(K3:K8)</f>
        <v>1562186</v>
      </c>
      <c r="L9" s="16">
        <f>+SUM(L3:L8)</f>
        <v>2458449</v>
      </c>
      <c r="M9" s="31">
        <f>+SUM(M3:M8)</f>
        <v>581.51476099999991</v>
      </c>
      <c r="N9" s="35"/>
      <c r="O9" s="40">
        <f>+SUM(O3:O8)</f>
        <v>2.21</v>
      </c>
      <c r="P9" s="40">
        <f>+SUM(P3:P8)</f>
        <v>2.21</v>
      </c>
      <c r="Q9" s="16"/>
      <c r="R9" s="16"/>
      <c r="S9" s="45"/>
      <c r="T9" s="40"/>
      <c r="U9" s="9"/>
      <c r="V9" s="8"/>
      <c r="W9" s="8"/>
      <c r="X9" s="8"/>
      <c r="Y9" s="8"/>
      <c r="Z9" s="8"/>
      <c r="AA9" s="8"/>
      <c r="AB9" s="8"/>
      <c r="AC9" s="8"/>
      <c r="AD9" s="8"/>
    </row>
    <row r="10" spans="1:50" x14ac:dyDescent="0.25">
      <c r="A10" s="10"/>
      <c r="B10" s="10"/>
      <c r="C10" s="27"/>
      <c r="D10" s="17"/>
      <c r="E10" s="10"/>
      <c r="F10" s="10"/>
      <c r="G10" s="17"/>
      <c r="H10" s="17" t="s">
        <v>69</v>
      </c>
      <c r="I10" s="22">
        <f>H9/G9*100</f>
        <v>62.251447398101121</v>
      </c>
      <c r="J10" s="17"/>
      <c r="K10" s="17"/>
      <c r="L10" s="17" t="s">
        <v>70</v>
      </c>
      <c r="M10" s="32"/>
      <c r="N10" s="36"/>
      <c r="O10" s="41" t="s">
        <v>70</v>
      </c>
      <c r="P10" s="41"/>
      <c r="Q10" s="17"/>
      <c r="R10" s="17" t="s">
        <v>70</v>
      </c>
      <c r="S10" s="46"/>
      <c r="T10" s="41"/>
      <c r="U10" s="11"/>
      <c r="V10" s="10"/>
      <c r="W10" s="10"/>
      <c r="X10" s="10"/>
      <c r="Y10" s="10"/>
      <c r="Z10" s="10"/>
      <c r="AA10" s="10"/>
      <c r="AB10" s="10"/>
      <c r="AC10" s="10"/>
      <c r="AD10" s="10"/>
    </row>
    <row r="11" spans="1:50" x14ac:dyDescent="0.25">
      <c r="A11" s="12"/>
      <c r="B11" s="12"/>
      <c r="C11" s="28"/>
      <c r="D11" s="18"/>
      <c r="E11" s="12"/>
      <c r="F11" s="12"/>
      <c r="G11" s="18"/>
      <c r="H11" s="18" t="s">
        <v>71</v>
      </c>
      <c r="I11" s="23">
        <f>STDEV(I3:I8)</f>
        <v>24.073683561617688</v>
      </c>
      <c r="J11" s="18"/>
      <c r="K11" s="18"/>
      <c r="L11" s="18" t="s">
        <v>72</v>
      </c>
      <c r="M11" s="48">
        <f>K9/M9</f>
        <v>2686.4081615290247</v>
      </c>
      <c r="N11" s="37"/>
      <c r="O11" s="42" t="s">
        <v>73</v>
      </c>
      <c r="P11" s="42">
        <f>K9/O9</f>
        <v>706871.49321266974</v>
      </c>
      <c r="Q11" s="18"/>
      <c r="R11" s="18" t="s">
        <v>74</v>
      </c>
      <c r="S11" s="47">
        <f>K9/O9/43560</f>
        <v>16.227536575130159</v>
      </c>
      <c r="T11" s="42"/>
      <c r="U11" s="13"/>
      <c r="V11" s="12"/>
      <c r="W11" s="12"/>
      <c r="X11" s="12"/>
      <c r="Y11" s="12"/>
      <c r="Z11" s="12"/>
      <c r="AA11" s="12"/>
      <c r="AB11" s="12"/>
      <c r="AC11" s="12"/>
      <c r="AD11" s="12"/>
    </row>
    <row r="13" spans="1:50" x14ac:dyDescent="0.25">
      <c r="K13" s="49" t="s">
        <v>75</v>
      </c>
      <c r="L13" s="49"/>
      <c r="M13" s="50">
        <v>2596</v>
      </c>
    </row>
    <row r="18" spans="1:30" x14ac:dyDescent="0.25">
      <c r="A18" s="51" t="s">
        <v>76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</row>
    <row r="19" spans="1:30" x14ac:dyDescent="0.25">
      <c r="A19" t="s">
        <v>65</v>
      </c>
      <c r="B19" t="s">
        <v>66</v>
      </c>
      <c r="C19" s="25">
        <v>44778</v>
      </c>
      <c r="D19" s="15">
        <v>899000</v>
      </c>
      <c r="E19" t="s">
        <v>32</v>
      </c>
      <c r="F19" t="s">
        <v>33</v>
      </c>
      <c r="G19" s="15">
        <v>899000</v>
      </c>
      <c r="H19" s="15">
        <v>658800</v>
      </c>
      <c r="I19" s="20">
        <f t="shared" ref="I19" si="4">H19/G19*100</f>
        <v>73.281423804226918</v>
      </c>
      <c r="J19" s="15">
        <v>207286</v>
      </c>
      <c r="K19" s="15">
        <f>G19-1180469</f>
        <v>-281469</v>
      </c>
      <c r="L19" s="15">
        <v>171518</v>
      </c>
      <c r="M19" s="30">
        <v>145.44671600000001</v>
      </c>
      <c r="N19" s="34">
        <v>204</v>
      </c>
      <c r="O19" s="39">
        <v>0.63200000000000001</v>
      </c>
      <c r="P19" s="39">
        <v>0.63200000000000001</v>
      </c>
      <c r="Q19" s="15">
        <f t="shared" ref="Q19" si="5">K19/M19</f>
        <v>-1935.203542168666</v>
      </c>
      <c r="R19" s="15">
        <f t="shared" ref="R19" si="6">K19/O19</f>
        <v>-445362.34177215188</v>
      </c>
      <c r="S19" s="44">
        <f t="shared" ref="S19" si="7">K19/O19/43560</f>
        <v>-10.224112529204589</v>
      </c>
      <c r="T19" s="39">
        <v>135</v>
      </c>
      <c r="U19" s="5" t="s">
        <v>34</v>
      </c>
      <c r="V19" t="s">
        <v>67</v>
      </c>
      <c r="X19" t="s">
        <v>36</v>
      </c>
      <c r="Y19">
        <v>0</v>
      </c>
      <c r="Z19">
        <v>0</v>
      </c>
      <c r="AA19" s="6">
        <v>44935</v>
      </c>
      <c r="AC19" s="7" t="s">
        <v>37</v>
      </c>
      <c r="AD19" t="s">
        <v>38</v>
      </c>
    </row>
    <row r="20" spans="1:30" x14ac:dyDescent="0.25">
      <c r="A20" t="s">
        <v>47</v>
      </c>
      <c r="B20" t="s">
        <v>48</v>
      </c>
      <c r="C20" s="25">
        <v>44757</v>
      </c>
      <c r="D20" s="15">
        <v>1050000</v>
      </c>
      <c r="E20" t="s">
        <v>32</v>
      </c>
      <c r="F20" t="s">
        <v>33</v>
      </c>
      <c r="G20" s="15">
        <v>1050000</v>
      </c>
      <c r="H20" s="15">
        <v>380700</v>
      </c>
      <c r="I20" s="20">
        <f>H20/G20*100</f>
        <v>36.257142857142853</v>
      </c>
      <c r="J20" s="15">
        <v>761327</v>
      </c>
      <c r="K20" s="15">
        <f>G20-450005</f>
        <v>599995</v>
      </c>
      <c r="L20" s="15">
        <v>311322</v>
      </c>
      <c r="M20" s="30">
        <v>66</v>
      </c>
      <c r="N20" s="34">
        <v>132</v>
      </c>
      <c r="O20" s="39">
        <v>0.2</v>
      </c>
      <c r="P20" s="39">
        <v>0.2</v>
      </c>
      <c r="Q20" s="15">
        <f>K20/M20</f>
        <v>9090.8333333333339</v>
      </c>
      <c r="R20" s="15">
        <f>K20/O20</f>
        <v>2999975</v>
      </c>
      <c r="S20" s="44">
        <f>K20/O20/43560</f>
        <v>68.869949494949495</v>
      </c>
      <c r="T20" s="39">
        <v>66</v>
      </c>
      <c r="U20" s="5" t="s">
        <v>34</v>
      </c>
      <c r="V20" t="s">
        <v>49</v>
      </c>
      <c r="X20" t="s">
        <v>36</v>
      </c>
      <c r="Y20">
        <v>0</v>
      </c>
      <c r="Z20">
        <v>1</v>
      </c>
      <c r="AA20" t="s">
        <v>42</v>
      </c>
      <c r="AC20" s="7" t="s">
        <v>37</v>
      </c>
      <c r="AD20" t="s">
        <v>38</v>
      </c>
    </row>
    <row r="21" spans="1:30" x14ac:dyDescent="0.25">
      <c r="A21" t="s">
        <v>50</v>
      </c>
      <c r="B21" t="s">
        <v>51</v>
      </c>
      <c r="C21" s="25">
        <v>45195</v>
      </c>
      <c r="D21" s="15">
        <v>700000</v>
      </c>
      <c r="E21" t="s">
        <v>32</v>
      </c>
      <c r="F21" t="s">
        <v>33</v>
      </c>
      <c r="G21" s="15">
        <v>700000</v>
      </c>
      <c r="H21" s="15">
        <v>291800</v>
      </c>
      <c r="I21" s="20">
        <f>H21/G21*100</f>
        <v>41.68571428571429</v>
      </c>
      <c r="J21" s="15">
        <v>583556</v>
      </c>
      <c r="K21" s="15">
        <f>G21-295089</f>
        <v>404911</v>
      </c>
      <c r="L21" s="15">
        <v>288467</v>
      </c>
      <c r="M21" s="30">
        <v>61.154693000000002</v>
      </c>
      <c r="N21" s="34">
        <v>132</v>
      </c>
      <c r="O21" s="39">
        <v>0.182</v>
      </c>
      <c r="P21" s="39">
        <v>0.182</v>
      </c>
      <c r="Q21" s="15">
        <f>K21/M21</f>
        <v>6621.0944759382573</v>
      </c>
      <c r="R21" s="15">
        <f>K21/O21</f>
        <v>2224785.7142857146</v>
      </c>
      <c r="S21" s="44">
        <f>K21/O21/43560</f>
        <v>51.07405221041585</v>
      </c>
      <c r="T21" s="39">
        <v>60</v>
      </c>
      <c r="U21" s="5" t="s">
        <v>34</v>
      </c>
      <c r="V21" t="s">
        <v>52</v>
      </c>
      <c r="X21" t="s">
        <v>36</v>
      </c>
      <c r="Y21">
        <v>0</v>
      </c>
      <c r="Z21">
        <v>1</v>
      </c>
      <c r="AA21" t="s">
        <v>42</v>
      </c>
      <c r="AC21" s="7" t="s">
        <v>37</v>
      </c>
      <c r="AD21" t="s">
        <v>38</v>
      </c>
    </row>
    <row r="22" spans="1:30" x14ac:dyDescent="0.25">
      <c r="A22" t="s">
        <v>59</v>
      </c>
      <c r="B22" t="s">
        <v>60</v>
      </c>
      <c r="C22" s="25">
        <v>44851</v>
      </c>
      <c r="D22" s="15">
        <v>775000</v>
      </c>
      <c r="E22" t="s">
        <v>32</v>
      </c>
      <c r="F22" t="s">
        <v>33</v>
      </c>
      <c r="G22" s="15">
        <v>775000</v>
      </c>
      <c r="H22" s="15">
        <v>308200</v>
      </c>
      <c r="I22" s="20">
        <f>H22/G22*100</f>
        <v>39.767741935483869</v>
      </c>
      <c r="J22" s="15">
        <v>616347</v>
      </c>
      <c r="K22" s="15">
        <f>G22-305025</f>
        <v>469975</v>
      </c>
      <c r="L22" s="15">
        <v>311322</v>
      </c>
      <c r="M22" s="30">
        <v>66</v>
      </c>
      <c r="N22" s="34">
        <v>132</v>
      </c>
      <c r="O22" s="39">
        <v>0.2</v>
      </c>
      <c r="P22" s="39">
        <v>0.2</v>
      </c>
      <c r="Q22" s="15">
        <f>K22/M22</f>
        <v>7120.833333333333</v>
      </c>
      <c r="R22" s="15">
        <f>K22/O22</f>
        <v>2349875</v>
      </c>
      <c r="S22" s="44">
        <f>K22/O22/43560</f>
        <v>53.945707070707073</v>
      </c>
      <c r="T22" s="39">
        <v>66</v>
      </c>
      <c r="U22" s="5" t="s">
        <v>34</v>
      </c>
      <c r="V22" t="s">
        <v>61</v>
      </c>
      <c r="X22" t="s">
        <v>36</v>
      </c>
      <c r="Y22">
        <v>0</v>
      </c>
      <c r="Z22">
        <v>1</v>
      </c>
      <c r="AA22" t="s">
        <v>42</v>
      </c>
      <c r="AC22" s="7" t="s">
        <v>37</v>
      </c>
      <c r="AD22" t="s">
        <v>38</v>
      </c>
    </row>
    <row r="23" spans="1:30" x14ac:dyDescent="0.25">
      <c r="A23" t="s">
        <v>44</v>
      </c>
      <c r="B23" t="s">
        <v>45</v>
      </c>
      <c r="C23" s="25">
        <v>44820</v>
      </c>
      <c r="D23" s="15">
        <v>1000000</v>
      </c>
      <c r="E23" t="s">
        <v>32</v>
      </c>
      <c r="F23" t="s">
        <v>33</v>
      </c>
      <c r="G23" s="15">
        <v>1000000</v>
      </c>
      <c r="H23" s="15">
        <v>468000</v>
      </c>
      <c r="I23" s="20">
        <f>H23/G23*100</f>
        <v>46.800000000000004</v>
      </c>
      <c r="J23" s="15">
        <v>936062</v>
      </c>
      <c r="K23" s="15">
        <f>G23-606412</f>
        <v>393588</v>
      </c>
      <c r="L23" s="15">
        <v>329650</v>
      </c>
      <c r="M23" s="30">
        <v>69.885621</v>
      </c>
      <c r="N23" s="34">
        <v>148</v>
      </c>
      <c r="O23" s="39">
        <v>0.224</v>
      </c>
      <c r="P23" s="39">
        <v>0.224</v>
      </c>
      <c r="Q23" s="15">
        <f>K23/M23</f>
        <v>5631.8881390493762</v>
      </c>
      <c r="R23" s="15">
        <f>K23/O23</f>
        <v>1757089.2857142857</v>
      </c>
      <c r="S23" s="44">
        <f>K23/O23/43560</f>
        <v>40.337219598583232</v>
      </c>
      <c r="T23" s="39">
        <v>66</v>
      </c>
      <c r="U23" s="5" t="s">
        <v>34</v>
      </c>
      <c r="V23" t="s">
        <v>46</v>
      </c>
      <c r="X23" t="s">
        <v>36</v>
      </c>
      <c r="Y23">
        <v>0</v>
      </c>
      <c r="Z23">
        <v>0</v>
      </c>
      <c r="AA23" s="6">
        <v>45644</v>
      </c>
      <c r="AC23" s="7" t="s">
        <v>37</v>
      </c>
      <c r="AD23" t="s">
        <v>38</v>
      </c>
    </row>
  </sheetData>
  <mergeCells count="2">
    <mergeCell ref="A18:AD18"/>
    <mergeCell ref="A1:AD1"/>
  </mergeCells>
  <conditionalFormatting sqref="A5:AD8 A3:AD3 A19:AD23">
    <cfRule type="expression" dxfId="3" priority="5" stopIfTrue="1">
      <formula>MOD(ROW(),4)&gt;1</formula>
    </cfRule>
    <cfRule type="expression" dxfId="2" priority="6" stopIfTrue="1">
      <formula>MOD(ROW(),4)&lt;2</formula>
    </cfRule>
  </conditionalFormatting>
  <conditionalFormatting sqref="A4:AE4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3915-4D09-4003-867C-EBCC7C8EDD8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2025-01-14T15:51:08Z</dcterms:created>
  <dcterms:modified xsi:type="dcterms:W3CDTF">2025-04-09T19:42:26Z</dcterms:modified>
</cp:coreProperties>
</file>